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RCHIVOS CARINA 17-02-2015\Infra28_08_14\MIRIAN VELILLA\FONACIDE NUEVO\"/>
    </mc:Choice>
  </mc:AlternateContent>
  <bookViews>
    <workbookView xWindow="240" yWindow="2625" windowWidth="23580" windowHeight="7365"/>
  </bookViews>
  <sheets>
    <sheet name="RESUMEN POR DISTRITO" sheetId="1" r:id="rId1"/>
    <sheet name="Hoja1" sheetId="2" r:id="rId2"/>
  </sheets>
  <definedNames>
    <definedName name="_xlnm._FilterDatabase" localSheetId="0" hidden="1">'RESUMEN POR DISTRITO'!$E$7:$I$280</definedName>
    <definedName name="_xlnm.Print_Titles" localSheetId="0">'RESUMEN POR DISTRITO'!$1:$7</definedName>
  </definedNames>
  <calcPr calcId="152511"/>
</workbook>
</file>

<file path=xl/calcChain.xml><?xml version="1.0" encoding="utf-8"?>
<calcChain xmlns="http://schemas.openxmlformats.org/spreadsheetml/2006/main">
  <c r="E26" i="1" l="1"/>
  <c r="E160" i="1"/>
  <c r="E165" i="1"/>
  <c r="E166" i="1"/>
  <c r="E229" i="1"/>
  <c r="E153" i="1"/>
  <c r="E140" i="1"/>
  <c r="E136" i="1"/>
  <c r="E129" i="1"/>
  <c r="E121" i="1"/>
  <c r="E36" i="1"/>
  <c r="E172" i="1"/>
  <c r="G153" i="1"/>
  <c r="G148" i="1"/>
  <c r="E139" i="1" l="1"/>
  <c r="E138" i="1"/>
  <c r="E75" i="1" l="1"/>
  <c r="E59" i="1"/>
  <c r="E11" i="1"/>
  <c r="E214" i="1"/>
  <c r="E206" i="1"/>
  <c r="E204" i="1"/>
  <c r="E247" i="1"/>
  <c r="E249" i="1"/>
  <c r="E245" i="1"/>
  <c r="E241" i="1"/>
  <c r="E114" i="1"/>
  <c r="E100" i="1"/>
  <c r="E83" i="1"/>
  <c r="E239" i="1"/>
  <c r="E238" i="1"/>
  <c r="E189" i="1"/>
  <c r="E186" i="1"/>
  <c r="E176" i="1"/>
  <c r="E262" i="1" l="1"/>
  <c r="E127" i="1"/>
  <c r="E66" i="1"/>
  <c r="E46" i="1"/>
  <c r="G11" i="1"/>
  <c r="E209" i="1"/>
  <c r="E202" i="1"/>
  <c r="I251" i="1"/>
  <c r="G244" i="1"/>
  <c r="G249" i="1"/>
  <c r="G83" i="1" l="1"/>
  <c r="E236" i="1"/>
  <c r="E191" i="1"/>
  <c r="E120" i="1" l="1"/>
  <c r="E203" i="1"/>
  <c r="E199" i="1"/>
  <c r="E187" i="1"/>
  <c r="E196" i="1" l="1"/>
  <c r="E41" i="1"/>
  <c r="E118" i="1" l="1"/>
  <c r="E96" i="1" l="1"/>
  <c r="E124" i="1" l="1"/>
  <c r="E27" i="1" l="1"/>
  <c r="G229" i="1" l="1"/>
  <c r="E152" i="1" l="1"/>
  <c r="E77" i="1"/>
  <c r="E45" i="1" l="1"/>
  <c r="E93" i="1" l="1"/>
  <c r="E81" i="1" l="1"/>
  <c r="E258" i="1" l="1"/>
  <c r="E104" i="1" l="1"/>
  <c r="G238" i="1" l="1"/>
  <c r="G142" i="1" l="1"/>
  <c r="G116" i="1"/>
  <c r="G183" i="1" l="1"/>
  <c r="G190" i="1"/>
  <c r="E253" i="1" l="1"/>
  <c r="E207" i="1" l="1"/>
  <c r="E134" i="1" l="1"/>
  <c r="F213" i="1" l="1"/>
  <c r="F40" i="1" l="1"/>
  <c r="E198" i="1" l="1"/>
  <c r="H274" i="1" l="1"/>
  <c r="G274" i="1"/>
  <c r="F274" i="1"/>
  <c r="E274" i="1"/>
  <c r="H272" i="1"/>
  <c r="G272" i="1"/>
  <c r="F272" i="1"/>
  <c r="E272" i="1"/>
  <c r="H267" i="1"/>
  <c r="G267" i="1"/>
  <c r="F267" i="1"/>
  <c r="E267" i="1"/>
  <c r="H263" i="1"/>
  <c r="G263" i="1"/>
  <c r="F263" i="1"/>
  <c r="E263" i="1"/>
  <c r="H254" i="1"/>
  <c r="G254" i="1"/>
  <c r="F254" i="1"/>
  <c r="E254" i="1"/>
  <c r="H240" i="1"/>
  <c r="G240" i="1"/>
  <c r="F240" i="1"/>
  <c r="E240" i="1"/>
  <c r="H235" i="1"/>
  <c r="G235" i="1"/>
  <c r="F235" i="1"/>
  <c r="E235" i="1"/>
  <c r="H218" i="1"/>
  <c r="G218" i="1"/>
  <c r="F218" i="1"/>
  <c r="E218" i="1"/>
  <c r="H198" i="1"/>
  <c r="G198" i="1"/>
  <c r="F198" i="1"/>
  <c r="H175" i="1"/>
  <c r="G175" i="1"/>
  <c r="F175" i="1"/>
  <c r="E175" i="1"/>
  <c r="H157" i="1"/>
  <c r="G157" i="1"/>
  <c r="F157" i="1"/>
  <c r="E157" i="1"/>
  <c r="H146" i="1"/>
  <c r="G146" i="1"/>
  <c r="F146" i="1"/>
  <c r="E146" i="1"/>
  <c r="H115" i="1"/>
  <c r="G115" i="1"/>
  <c r="F115" i="1"/>
  <c r="E115" i="1"/>
  <c r="H103" i="1"/>
  <c r="G103" i="1"/>
  <c r="F103" i="1"/>
  <c r="E103" i="1"/>
  <c r="H80" i="1"/>
  <c r="G80" i="1"/>
  <c r="F80" i="1"/>
  <c r="E80" i="1"/>
  <c r="H61" i="1"/>
  <c r="G61" i="1"/>
  <c r="F61" i="1"/>
  <c r="E61" i="1"/>
  <c r="H40" i="1"/>
  <c r="G40" i="1"/>
  <c r="E40" i="1"/>
  <c r="H19" i="1"/>
  <c r="G19" i="1"/>
  <c r="F19" i="1"/>
  <c r="E19" i="1"/>
  <c r="G275" i="1" l="1"/>
  <c r="F275" i="1"/>
  <c r="F279" i="1" s="1"/>
  <c r="H275" i="1"/>
  <c r="I198" i="1"/>
  <c r="I176" i="1"/>
  <c r="E275" i="1" l="1"/>
  <c r="F278" i="1" s="1"/>
  <c r="F280" i="1" s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8" i="1"/>
  <c r="I177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275" i="1" l="1"/>
  <c r="H279" i="1" l="1"/>
  <c r="H278" i="1" l="1"/>
  <c r="H280" i="1" s="1"/>
</calcChain>
</file>

<file path=xl/sharedStrings.xml><?xml version="1.0" encoding="utf-8"?>
<sst xmlns="http://schemas.openxmlformats.org/spreadsheetml/2006/main" count="310" uniqueCount="286">
  <si>
    <t>Ítem</t>
  </si>
  <si>
    <t>Departamento</t>
  </si>
  <si>
    <t>Distrito</t>
  </si>
  <si>
    <t>OBRAS POR MUNICIPALIDAD</t>
  </si>
  <si>
    <t>OBRAS POR GOBERNACIÓN</t>
  </si>
  <si>
    <t>Obras y Equipamientos Autorizadas por D.I.</t>
  </si>
  <si>
    <t>CONCEPCIÓN</t>
  </si>
  <si>
    <t xml:space="preserve">Belén </t>
  </si>
  <si>
    <t xml:space="preserve">Concepción </t>
  </si>
  <si>
    <t xml:space="preserve">Horqueta </t>
  </si>
  <si>
    <t xml:space="preserve">Loreto </t>
  </si>
  <si>
    <t xml:space="preserve">San Carlos </t>
  </si>
  <si>
    <t xml:space="preserve">San Lázaro </t>
  </si>
  <si>
    <t>Yby Yaú</t>
  </si>
  <si>
    <t>Sargento José Felix López</t>
  </si>
  <si>
    <t>Paso Barreto</t>
  </si>
  <si>
    <t>San Alfredo</t>
  </si>
  <si>
    <t>Azotey</t>
  </si>
  <si>
    <t>TOTALES</t>
  </si>
  <si>
    <t>SAN PEDRO</t>
  </si>
  <si>
    <t xml:space="preserve">Antequera </t>
  </si>
  <si>
    <t xml:space="preserve">Capiibary </t>
  </si>
  <si>
    <t xml:space="preserve">Choré </t>
  </si>
  <si>
    <t xml:space="preserve">General Elizardo Aquino </t>
  </si>
  <si>
    <t xml:space="preserve">General Isidoro Resquín </t>
  </si>
  <si>
    <t xml:space="preserve">Guayaibí </t>
  </si>
  <si>
    <t xml:space="preserve">Itacurubí del Rosario </t>
  </si>
  <si>
    <t xml:space="preserve">Lima </t>
  </si>
  <si>
    <t xml:space="preserve">Nueva Germania </t>
  </si>
  <si>
    <t xml:space="preserve">San Estanislao </t>
  </si>
  <si>
    <t xml:space="preserve">San Pablo </t>
  </si>
  <si>
    <t xml:space="preserve">San Pedro </t>
  </si>
  <si>
    <t xml:space="preserve">Santa Rosa del Aguaray </t>
  </si>
  <si>
    <t xml:space="preserve">Tacuatí </t>
  </si>
  <si>
    <t xml:space="preserve">Unión </t>
  </si>
  <si>
    <t xml:space="preserve">Veinticinco de Diciembre </t>
  </si>
  <si>
    <t xml:space="preserve">Villa del Rosario </t>
  </si>
  <si>
    <t>Yrybucua</t>
  </si>
  <si>
    <t xml:space="preserve">Yataity del Norte </t>
  </si>
  <si>
    <t>Cruce Liberación</t>
  </si>
  <si>
    <t>CORDILLERA</t>
  </si>
  <si>
    <t xml:space="preserve">Altos </t>
  </si>
  <si>
    <t xml:space="preserve">Arroyos y Esteros </t>
  </si>
  <si>
    <t xml:space="preserve">Atyra </t>
  </si>
  <si>
    <t xml:space="preserve">Caacupé </t>
  </si>
  <si>
    <t xml:space="preserve">Caraguatay </t>
  </si>
  <si>
    <t xml:space="preserve">Emboscada </t>
  </si>
  <si>
    <t xml:space="preserve">Eusebio Ayala </t>
  </si>
  <si>
    <t xml:space="preserve">Isla Pucú </t>
  </si>
  <si>
    <t xml:space="preserve">Itacurubí de la Cordillera </t>
  </si>
  <si>
    <t xml:space="preserve">Juan de Mena </t>
  </si>
  <si>
    <t xml:space="preserve">Loma Grande </t>
  </si>
  <si>
    <t xml:space="preserve">Mbocayaty del Yhaguy </t>
  </si>
  <si>
    <t xml:space="preserve">Nueva Colombia </t>
  </si>
  <si>
    <t xml:space="preserve">Piribebuy </t>
  </si>
  <si>
    <t xml:space="preserve">Primero de Marzo </t>
  </si>
  <si>
    <t xml:space="preserve">San Bernardino </t>
  </si>
  <si>
    <t xml:space="preserve">San José Obrero </t>
  </si>
  <si>
    <t xml:space="preserve">Santa Elena </t>
  </si>
  <si>
    <t xml:space="preserve">Tobatí </t>
  </si>
  <si>
    <t>Valenzuela</t>
  </si>
  <si>
    <t>GUAIRÁ</t>
  </si>
  <si>
    <t xml:space="preserve">Borja </t>
  </si>
  <si>
    <t xml:space="preserve">Capitán Mauricio José Troche </t>
  </si>
  <si>
    <t xml:space="preserve">Coronel Martínez </t>
  </si>
  <si>
    <t xml:space="preserve">Doctor Botrell </t>
  </si>
  <si>
    <t xml:space="preserve">Félix Pérez Cardozo </t>
  </si>
  <si>
    <t xml:space="preserve">General Eugenio A. Garay </t>
  </si>
  <si>
    <t xml:space="preserve">Independencia </t>
  </si>
  <si>
    <t xml:space="preserve">Itapé </t>
  </si>
  <si>
    <t xml:space="preserve">Iturbe </t>
  </si>
  <si>
    <t xml:space="preserve">José A. Fassardi </t>
  </si>
  <si>
    <t xml:space="preserve">Mbocayaty del Guairá </t>
  </si>
  <si>
    <t xml:space="preserve">Natalicio Talavera </t>
  </si>
  <si>
    <t xml:space="preserve">Ñumí </t>
  </si>
  <si>
    <t xml:space="preserve">Paso Yovai </t>
  </si>
  <si>
    <t xml:space="preserve">San Salvador </t>
  </si>
  <si>
    <t>Villarrica</t>
  </si>
  <si>
    <t>Tebicuary</t>
  </si>
  <si>
    <t xml:space="preserve">Yataity del Guairá </t>
  </si>
  <si>
    <t>CAAGUAZÚ</t>
  </si>
  <si>
    <t xml:space="preserve">Caaguazú </t>
  </si>
  <si>
    <t xml:space="preserve">Carayaó </t>
  </si>
  <si>
    <t xml:space="preserve">Coronel Oviedo </t>
  </si>
  <si>
    <t xml:space="preserve">Doctor Cecilio Báez </t>
  </si>
  <si>
    <t xml:space="preserve">Doctor J. Eulogio Estigarribia </t>
  </si>
  <si>
    <t xml:space="preserve">Doctor Juan Manuel Frutos </t>
  </si>
  <si>
    <t xml:space="preserve">José Domingo Ocampos </t>
  </si>
  <si>
    <t xml:space="preserve">La Pastora </t>
  </si>
  <si>
    <t xml:space="preserve">Mariscal Francisco Solano López </t>
  </si>
  <si>
    <t xml:space="preserve">Nueva Londres </t>
  </si>
  <si>
    <t>Nueva Toledo</t>
  </si>
  <si>
    <t xml:space="preserve">Raúl Arsenio Oviedo </t>
  </si>
  <si>
    <t xml:space="preserve">Repatriación </t>
  </si>
  <si>
    <t xml:space="preserve">R. I. Tres Corrales </t>
  </si>
  <si>
    <t xml:space="preserve">San Joaquín </t>
  </si>
  <si>
    <t xml:space="preserve">San José de los Arroyos </t>
  </si>
  <si>
    <t xml:space="preserve">Santa Rosa del Mbutuy </t>
  </si>
  <si>
    <t xml:space="preserve">Simón Bolivar </t>
  </si>
  <si>
    <t xml:space="preserve">Tres de Febrero </t>
  </si>
  <si>
    <t>Tembiapora</t>
  </si>
  <si>
    <t xml:space="preserve">Vaquería </t>
  </si>
  <si>
    <t>Yhú</t>
  </si>
  <si>
    <t>CAAZAPÁ</t>
  </si>
  <si>
    <t xml:space="preserve">Abaí </t>
  </si>
  <si>
    <t xml:space="preserve">Buena Vista </t>
  </si>
  <si>
    <t xml:space="preserve">Caazapá </t>
  </si>
  <si>
    <t xml:space="preserve">Doctor Moisés S. Bertoni </t>
  </si>
  <si>
    <t xml:space="preserve">Fulgencio Yegros </t>
  </si>
  <si>
    <t xml:space="preserve">General Higinio Morínigo </t>
  </si>
  <si>
    <t xml:space="preserve">Maciel </t>
  </si>
  <si>
    <t xml:space="preserve">San Juan Nepomuceno </t>
  </si>
  <si>
    <t xml:space="preserve">Tavaí </t>
  </si>
  <si>
    <t>3 de Mayo</t>
  </si>
  <si>
    <t xml:space="preserve">Yuty </t>
  </si>
  <si>
    <t>ITAPUÁ</t>
  </si>
  <si>
    <t xml:space="preserve">Alto Verá </t>
  </si>
  <si>
    <t xml:space="preserve">Bella Vista </t>
  </si>
  <si>
    <t xml:space="preserve">Cambyretá </t>
  </si>
  <si>
    <t xml:space="preserve">Capitán Meza </t>
  </si>
  <si>
    <t xml:space="preserve">Capitán Miranda </t>
  </si>
  <si>
    <t xml:space="preserve">Carlos Antonio López </t>
  </si>
  <si>
    <t xml:space="preserve">Carmen del Paraná </t>
  </si>
  <si>
    <t xml:space="preserve">Coronel Bogado </t>
  </si>
  <si>
    <t xml:space="preserve">Edelira </t>
  </si>
  <si>
    <t xml:space="preserve">Encarnación </t>
  </si>
  <si>
    <t xml:space="preserve">Fram </t>
  </si>
  <si>
    <t xml:space="preserve">General Artigas </t>
  </si>
  <si>
    <t xml:space="preserve">General Delgado </t>
  </si>
  <si>
    <t xml:space="preserve">Hohenau </t>
  </si>
  <si>
    <t xml:space="preserve">Itapúa Poty </t>
  </si>
  <si>
    <t xml:space="preserve">Jesús </t>
  </si>
  <si>
    <t xml:space="preserve">José Leandro Oviedo </t>
  </si>
  <si>
    <t xml:space="preserve">La Paz </t>
  </si>
  <si>
    <t xml:space="preserve">Mayor Julio D. Otaño </t>
  </si>
  <si>
    <t xml:space="preserve">Natalio </t>
  </si>
  <si>
    <t xml:space="preserve">Nueva Alborada </t>
  </si>
  <si>
    <t xml:space="preserve">Obligado </t>
  </si>
  <si>
    <t xml:space="preserve">Pirapó </t>
  </si>
  <si>
    <t xml:space="preserve">San Cosme y Damián </t>
  </si>
  <si>
    <t xml:space="preserve">San Juan del Paraná </t>
  </si>
  <si>
    <t xml:space="preserve">San Pedro del Paraná </t>
  </si>
  <si>
    <t xml:space="preserve">San Rafael del Paraná </t>
  </si>
  <si>
    <t xml:space="preserve">Tomás Romero Pereira </t>
  </si>
  <si>
    <t xml:space="preserve">Trinidad </t>
  </si>
  <si>
    <t xml:space="preserve">Yatytay </t>
  </si>
  <si>
    <t>MISIONES</t>
  </si>
  <si>
    <t xml:space="preserve">Ayolas </t>
  </si>
  <si>
    <t xml:space="preserve">San Ignacio </t>
  </si>
  <si>
    <t xml:space="preserve">San Juan Bautista </t>
  </si>
  <si>
    <t xml:space="preserve">San Miguel </t>
  </si>
  <si>
    <t xml:space="preserve">San Patricio </t>
  </si>
  <si>
    <t xml:space="preserve">Santa María </t>
  </si>
  <si>
    <t xml:space="preserve">Santa Rosa </t>
  </si>
  <si>
    <t xml:space="preserve">Santiago </t>
  </si>
  <si>
    <t xml:space="preserve">Villa Florida </t>
  </si>
  <si>
    <t>Yabebyry</t>
  </si>
  <si>
    <t>PARAGUARÍ</t>
  </si>
  <si>
    <t xml:space="preserve">Acahay </t>
  </si>
  <si>
    <t xml:space="preserve">Caapucú </t>
  </si>
  <si>
    <t xml:space="preserve">Carapeguá </t>
  </si>
  <si>
    <t xml:space="preserve">Escobar </t>
  </si>
  <si>
    <t xml:space="preserve">General Bernardino Caballero </t>
  </si>
  <si>
    <t xml:space="preserve">La Colmena </t>
  </si>
  <si>
    <t xml:space="preserve">Mbuyapey </t>
  </si>
  <si>
    <t xml:space="preserve">Paraguarí </t>
  </si>
  <si>
    <t xml:space="preserve">Pirayú </t>
  </si>
  <si>
    <t xml:space="preserve">Quiindy </t>
  </si>
  <si>
    <t xml:space="preserve">Quyquyhó </t>
  </si>
  <si>
    <t xml:space="preserve">San Roque González de Santa Cruz </t>
  </si>
  <si>
    <t xml:space="preserve">Sapucai </t>
  </si>
  <si>
    <t xml:space="preserve">Tebicuary-mí </t>
  </si>
  <si>
    <t xml:space="preserve">Yaguarón </t>
  </si>
  <si>
    <t xml:space="preserve">Ybycuí </t>
  </si>
  <si>
    <t>Ybytymí</t>
  </si>
  <si>
    <t>ALTO PARANÁ</t>
  </si>
  <si>
    <t xml:space="preserve">Ciudad del Este </t>
  </si>
  <si>
    <t xml:space="preserve">Juan León Mallorquín </t>
  </si>
  <si>
    <t xml:space="preserve">Domingo Martínez de Irala </t>
  </si>
  <si>
    <t xml:space="preserve">Hernandarias </t>
  </si>
  <si>
    <t xml:space="preserve">Iruña </t>
  </si>
  <si>
    <t xml:space="preserve">Itakyry </t>
  </si>
  <si>
    <t xml:space="preserve">Juan Emilio O'Leary </t>
  </si>
  <si>
    <t xml:space="preserve">Los Cedrales </t>
  </si>
  <si>
    <t xml:space="preserve">Mbaracayú </t>
  </si>
  <si>
    <t xml:space="preserve">Minga Guazú </t>
  </si>
  <si>
    <t xml:space="preserve">Minga Porá </t>
  </si>
  <si>
    <t xml:space="preserve">Ñacunday </t>
  </si>
  <si>
    <t xml:space="preserve">Naranjal </t>
  </si>
  <si>
    <t xml:space="preserve">Presidente Franco </t>
  </si>
  <si>
    <t xml:space="preserve">San Alberto </t>
  </si>
  <si>
    <t xml:space="preserve">San Cristóbal </t>
  </si>
  <si>
    <t xml:space="preserve">Santa Rosa del Monday </t>
  </si>
  <si>
    <t xml:space="preserve">Santa Rita </t>
  </si>
  <si>
    <t>Santa Fé del Paraná</t>
  </si>
  <si>
    <t>Tavapy</t>
  </si>
  <si>
    <t xml:space="preserve">Yguazú </t>
  </si>
  <si>
    <t>CENTRAL</t>
  </si>
  <si>
    <t xml:space="preserve">Areguá </t>
  </si>
  <si>
    <t xml:space="preserve">Capiatá </t>
  </si>
  <si>
    <t xml:space="preserve">Fernando de la Mora </t>
  </si>
  <si>
    <t xml:space="preserve">Guarambaré </t>
  </si>
  <si>
    <t xml:space="preserve">Itá </t>
  </si>
  <si>
    <t xml:space="preserve">Itauguá </t>
  </si>
  <si>
    <t xml:space="preserve">Juan Augusto Saldívar </t>
  </si>
  <si>
    <t xml:space="preserve">Lambaré </t>
  </si>
  <si>
    <t xml:space="preserve">Limpio </t>
  </si>
  <si>
    <t xml:space="preserve">Luque </t>
  </si>
  <si>
    <t xml:space="preserve">Mariano Roque Alonso </t>
  </si>
  <si>
    <t xml:space="preserve">Ñemby </t>
  </si>
  <si>
    <t xml:space="preserve">Nueva Italia </t>
  </si>
  <si>
    <t xml:space="preserve">San Antonio </t>
  </si>
  <si>
    <t xml:space="preserve">San Lorenzo </t>
  </si>
  <si>
    <t xml:space="preserve">Villa Elisa </t>
  </si>
  <si>
    <t xml:space="preserve">Villeta </t>
  </si>
  <si>
    <t xml:space="preserve">Ypacaraí </t>
  </si>
  <si>
    <t xml:space="preserve">Ypané </t>
  </si>
  <si>
    <t>ÑEEMBUCÚ</t>
  </si>
  <si>
    <t xml:space="preserve">Alberdi </t>
  </si>
  <si>
    <t xml:space="preserve">Cerrito </t>
  </si>
  <si>
    <t xml:space="preserve">Desmochados </t>
  </si>
  <si>
    <t xml:space="preserve">General José Eduvigis Díaz </t>
  </si>
  <si>
    <t xml:space="preserve">Guazú Cuá </t>
  </si>
  <si>
    <t xml:space="preserve">Humaitá </t>
  </si>
  <si>
    <t xml:space="preserve">Isla Umbú </t>
  </si>
  <si>
    <t xml:space="preserve">Laureles </t>
  </si>
  <si>
    <t xml:space="preserve">Mayor José J. Martinez </t>
  </si>
  <si>
    <t xml:space="preserve">Paso de Patria </t>
  </si>
  <si>
    <t xml:space="preserve">Pilar </t>
  </si>
  <si>
    <t xml:space="preserve">San Juan Bautista del Ñeembucú </t>
  </si>
  <si>
    <t xml:space="preserve">Tacuaras </t>
  </si>
  <si>
    <t xml:space="preserve">Villa Franca </t>
  </si>
  <si>
    <t xml:space="preserve">Villalbín </t>
  </si>
  <si>
    <t>Villa Oliva</t>
  </si>
  <si>
    <t>AMAMBAY</t>
  </si>
  <si>
    <t xml:space="preserve">Capitán Bado </t>
  </si>
  <si>
    <t xml:space="preserve">Pedro Juan Caballero </t>
  </si>
  <si>
    <t>Zanja Pyta</t>
  </si>
  <si>
    <t>CANINDEYÚ</t>
  </si>
  <si>
    <t xml:space="preserve">Corpus Christi </t>
  </si>
  <si>
    <t xml:space="preserve">General Francisco Caballero Álvarez </t>
  </si>
  <si>
    <t xml:space="preserve">Itanará </t>
  </si>
  <si>
    <t>Jasy Cañy</t>
  </si>
  <si>
    <t xml:space="preserve">Katueté </t>
  </si>
  <si>
    <t xml:space="preserve">La Paloma </t>
  </si>
  <si>
    <t xml:space="preserve">Nueva Esperanza </t>
  </si>
  <si>
    <t xml:space="preserve">Salto del Guairá </t>
  </si>
  <si>
    <t xml:space="preserve">Villa San Isidro de Curuguaty </t>
  </si>
  <si>
    <t xml:space="preserve">Villa Ygatimí </t>
  </si>
  <si>
    <t>Yvyrarobana</t>
  </si>
  <si>
    <t xml:space="preserve">Ypejhú </t>
  </si>
  <si>
    <t>PRESIDENTE HAYES</t>
  </si>
  <si>
    <t xml:space="preserve">Benjamín Aceval </t>
  </si>
  <si>
    <t xml:space="preserve">Nanawa </t>
  </si>
  <si>
    <t xml:space="preserve">Puerto Pinasco </t>
  </si>
  <si>
    <t xml:space="preserve">Villa Hayes </t>
  </si>
  <si>
    <t xml:space="preserve">José Falcón </t>
  </si>
  <si>
    <t>Tte. Esteban Martínez</t>
  </si>
  <si>
    <t>Gral. Bruguez</t>
  </si>
  <si>
    <t xml:space="preserve">Teniente Irala Fernández </t>
  </si>
  <si>
    <t>BOQUERÓN</t>
  </si>
  <si>
    <t xml:space="preserve">Mariscal José Felix Estigarribia </t>
  </si>
  <si>
    <t xml:space="preserve">Filadelfia </t>
  </si>
  <si>
    <t xml:space="preserve">Loma Plata </t>
  </si>
  <si>
    <t>ALTO PARAGUAY</t>
  </si>
  <si>
    <t xml:space="preserve">Bahia Negra </t>
  </si>
  <si>
    <t xml:space="preserve">Fuerte Olimpo </t>
  </si>
  <si>
    <t xml:space="preserve">La Victoria (Puerto Casado) </t>
  </si>
  <si>
    <t xml:space="preserve">Teniente Coronel Carmelo Peralta (Isla Margarita) </t>
  </si>
  <si>
    <t>CAPITAL</t>
  </si>
  <si>
    <t>Asunción</t>
  </si>
  <si>
    <t>TOTAL GENERAL</t>
  </si>
  <si>
    <t>RESUMEN</t>
  </si>
  <si>
    <r>
      <t xml:space="preserve">Obras y Equipamientos </t>
    </r>
    <r>
      <rPr>
        <b/>
        <sz val="12"/>
        <color indexed="8"/>
        <rFont val="Calibri"/>
        <family val="2"/>
      </rPr>
      <t xml:space="preserve">Autorizadas </t>
    </r>
    <r>
      <rPr>
        <b/>
        <sz val="8"/>
        <color indexed="8"/>
        <rFont val="Calibri"/>
        <family val="2"/>
      </rPr>
      <t>(MUN. Y GOB.)</t>
    </r>
  </si>
  <si>
    <t>Inst.</t>
  </si>
  <si>
    <t>RESUMEN POR DISTRITO</t>
  </si>
  <si>
    <t>DIRECCIÓN DE INFRAESTRUCTURA</t>
  </si>
  <si>
    <t>DIRECCIÓN GENERAL DE ADMINISTRACIÓN Y FINANZAS</t>
  </si>
  <si>
    <t>Obras y Equipamientos Ejecutadas Sin Autrorización (*)</t>
  </si>
  <si>
    <r>
      <t xml:space="preserve">Obras y Equipamientos </t>
    </r>
    <r>
      <rPr>
        <b/>
        <sz val="12"/>
        <color indexed="8"/>
        <rFont val="Calibri"/>
        <family val="2"/>
      </rPr>
      <t xml:space="preserve">Ejecutadas Sin Autrorización  </t>
    </r>
    <r>
      <rPr>
        <b/>
        <sz val="9"/>
        <color indexed="8"/>
        <rFont val="Calibri"/>
        <family val="2"/>
      </rPr>
      <t>(MUN. Y GOB.) (*)</t>
    </r>
  </si>
  <si>
    <r>
      <rPr>
        <b/>
        <sz val="11"/>
        <color theme="1"/>
        <rFont val="Calibri"/>
        <family val="2"/>
        <scheme val="minor"/>
      </rPr>
      <t>Resolución N° 7050</t>
    </r>
    <r>
      <rPr>
        <sz val="11"/>
        <color theme="1"/>
        <rFont val="Calibri"/>
        <family val="2"/>
        <scheme val="minor"/>
      </rPr>
      <t xml:space="preserve"> "Por la cual se establece la obligatoriedad del anális previo, autorización y verficación ejecutiva por parte de la Dirección de Infraestructura, de todo proyecto arquitectónico a implementarse en instituciones educativas dependientes de esta cartera de estado"</t>
    </r>
  </si>
  <si>
    <r>
      <rPr>
        <b/>
        <sz val="11"/>
        <color theme="1"/>
        <rFont val="Calibri"/>
        <family val="2"/>
        <scheme val="minor"/>
      </rPr>
      <t>Decreto  N° 10.504. Art. 34</t>
    </r>
    <r>
      <rPr>
        <sz val="11"/>
        <color theme="1"/>
        <rFont val="Calibri"/>
        <family val="2"/>
        <scheme val="minor"/>
      </rPr>
      <t xml:space="preserve"> "Los Proyectos de Infraestructura y equipamientos establecidos en el Art. 4 de la Ley 4758/2012, serán identificados y priorizados a través de la metodología de la microplanificación de la oferta educativa implementada por el MEC, que considera entre otras cosas, las características demográficas, la disponibilidad y la situación de la infraestructura educativa a nivel local. Los Proyectos de Infraestructura y equipamientos deberán enmanarse dentro de las normativas vigentes, estándares de calidad de materiales, de mano de obra, planos tipos, especificaciones técnicas, establecidad y aplicadas por el MEC, así como de su aprobación y fiscalización por parte de la misma entidad"</t>
    </r>
  </si>
  <si>
    <r>
      <rPr>
        <sz val="20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No se ajustaron a lo establecido en la Resolución Ministerial N° 7050 y al Decreto 10.504 (Art. 37)</t>
    </r>
  </si>
  <si>
    <t>Doctor Raúl Peña</t>
  </si>
  <si>
    <t>Yvy Pyta</t>
  </si>
  <si>
    <t>OBRAS POR FONACIDE - AL 30-06-2015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</si>
</sst>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_-;\-* #,##0.00_-;_-* &quot;-&quot;??_-;_-@_-"/>
    <numFmt numFmtId="166" formatCode="_(* #,##0_);_(* \(#,##0\);_(* &quot;-&quot;??_);_(@_)"/>
    <numFmt numFmtId="167" formatCode="_ * #,##0.00_ ;_ * \-#,##0.00_ ;_ * &quot;-&quot;??_ ;_ @_ 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/>
      <diagonal/>
    </border>
    <border>
      <left style="hair">
        <color theme="1" tint="0.14999847407452621"/>
      </left>
      <right/>
      <top style="hair">
        <color theme="1" tint="0.14999847407452621"/>
      </top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9847407452621"/>
      </top>
      <bottom style="hair">
        <color theme="1" tint="0.14999847407452621"/>
      </bottom>
      <diagonal/>
    </border>
    <border>
      <left style="hair">
        <color theme="1" tint="0.14999847407452621"/>
      </left>
      <right style="hair">
        <color theme="1" tint="0.14999847407452621"/>
      </right>
      <top/>
      <bottom style="hair">
        <color theme="1" tint="0.14999847407452621"/>
      </bottom>
      <diagonal/>
    </border>
    <border>
      <left style="hair">
        <color theme="1" tint="0.14999847407452621"/>
      </left>
      <right/>
      <top/>
      <bottom style="hair">
        <color theme="1" tint="0.14999847407452621"/>
      </bottom>
      <diagonal/>
    </border>
    <border>
      <left style="hair">
        <color theme="1" tint="0.14999847407452621"/>
      </left>
      <right style="hair">
        <color theme="1" tint="0.14996795556505021"/>
      </right>
      <top style="hair">
        <color theme="1" tint="0.149998474074526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9847407452621"/>
      </top>
      <bottom style="hair">
        <color theme="1" tint="0.14996795556505021"/>
      </bottom>
      <diagonal/>
    </border>
    <border>
      <left style="hair">
        <color theme="1" tint="0.149998474074526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984740745262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98474074526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/>
      <diagonal/>
    </border>
    <border>
      <left style="hair">
        <color theme="1" tint="0.14999847407452621"/>
      </left>
      <right style="hair">
        <color theme="1" tint="0.14996795556505021"/>
      </right>
      <top/>
      <bottom/>
      <diagonal/>
    </border>
    <border>
      <left style="hair">
        <color theme="1" tint="0.14996795556505021"/>
      </left>
      <right style="hair">
        <color theme="1" tint="0.14996795556505021"/>
      </right>
      <top/>
      <bottom/>
      <diagonal/>
    </border>
    <border>
      <left style="hair">
        <color theme="1" tint="0.14999847407452621"/>
      </left>
      <right/>
      <top/>
      <bottom style="hair">
        <color theme="1" tint="0.14996795556505021"/>
      </bottom>
      <diagonal/>
    </border>
    <border>
      <left/>
      <right/>
      <top/>
      <bottom style="hair">
        <color theme="1" tint="0.14996795556505021"/>
      </bottom>
      <diagonal/>
    </border>
    <border>
      <left/>
      <right style="hair">
        <color theme="1" tint="0.14999847407452621"/>
      </right>
      <top/>
      <bottom style="hair">
        <color theme="1" tint="0.14996795556505021"/>
      </bottom>
      <diagonal/>
    </border>
    <border>
      <left style="hair">
        <color theme="1" tint="0.14999847407452621"/>
      </left>
      <right style="hair">
        <color theme="1" tint="0.14999847407452621"/>
      </right>
      <top/>
      <bottom/>
      <diagonal/>
    </border>
    <border>
      <left style="hair">
        <color theme="1" tint="0.14999847407452621"/>
      </left>
      <right style="hair">
        <color theme="1" tint="0.149998474074526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9847407452621"/>
      </left>
      <right style="hair">
        <color theme="1" tint="0.14996795556505021"/>
      </right>
      <top/>
      <bottom style="hair">
        <color theme="1" tint="0.14996795556505021"/>
      </bottom>
      <diagonal/>
    </border>
    <border>
      <left style="hair">
        <color theme="1" tint="0.14996795556505021"/>
      </left>
      <right style="hair">
        <color theme="1" tint="0.14999847407452621"/>
      </right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9847407452621"/>
      </left>
      <right/>
      <top style="hair">
        <color theme="1" tint="0.14996795556505021"/>
      </top>
      <bottom style="hair">
        <color theme="1" tint="0.14999847407452621"/>
      </bottom>
      <diagonal/>
    </border>
    <border>
      <left/>
      <right/>
      <top style="hair">
        <color theme="1" tint="0.14996795556505021"/>
      </top>
      <bottom style="hair">
        <color theme="1" tint="0.14999847407452621"/>
      </bottom>
      <diagonal/>
    </border>
    <border>
      <left/>
      <right style="hair">
        <color theme="1" tint="0.14996795556505021"/>
      </right>
      <top style="hair">
        <color theme="1" tint="0.14996795556505021"/>
      </top>
      <bottom style="hair">
        <color theme="1" tint="0.14999847407452621"/>
      </bottom>
      <diagonal/>
    </border>
    <border>
      <left style="hair">
        <color theme="1" tint="0.14996795556505021"/>
      </left>
      <right style="hair">
        <color theme="1" tint="0.14996795556505021"/>
      </right>
      <top style="hair">
        <color theme="1" tint="0.14996795556505021"/>
      </top>
      <bottom style="hair">
        <color theme="1" tint="0.14999847407452621"/>
      </bottom>
      <diagonal/>
    </border>
    <border>
      <left style="hair">
        <color theme="1" tint="0.14999847407452621"/>
      </left>
      <right/>
      <top style="hair">
        <color theme="1" tint="0.14999847407452621"/>
      </top>
      <bottom style="hair">
        <color theme="1" tint="0.14999847407452621"/>
      </bottom>
      <diagonal/>
    </border>
    <border>
      <left/>
      <right/>
      <top style="hair">
        <color theme="1" tint="0.14999847407452621"/>
      </top>
      <bottom style="hair">
        <color theme="1" tint="0.14999847407452621"/>
      </bottom>
      <diagonal/>
    </border>
    <border>
      <left/>
      <right style="hair">
        <color theme="1" tint="0.14999847407452621"/>
      </right>
      <top style="hair">
        <color theme="1" tint="0.14999847407452621"/>
      </top>
      <bottom/>
      <diagonal/>
    </border>
    <border>
      <left/>
      <right style="hair">
        <color theme="1" tint="0.14999847407452621"/>
      </right>
      <top/>
      <bottom style="hair">
        <color theme="1" tint="0.14999847407452621"/>
      </bottom>
      <diagonal/>
    </border>
    <border>
      <left/>
      <right style="hair">
        <color theme="1" tint="0.14996795556505021"/>
      </right>
      <top style="hair">
        <color theme="1" tint="0.14999847407452621"/>
      </top>
      <bottom style="hair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/>
    <xf numFmtId="0" fontId="5" fillId="3" borderId="4" xfId="0" applyFont="1" applyFill="1" applyBorder="1" applyAlignment="1">
      <alignment horizontal="center" vertical="center" wrapText="1"/>
    </xf>
    <xf numFmtId="166" fontId="8" fillId="4" borderId="8" xfId="2" applyNumberFormat="1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166" fontId="8" fillId="4" borderId="10" xfId="2" applyNumberFormat="1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166" fontId="8" fillId="6" borderId="10" xfId="2" applyNumberFormat="1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66" fontId="8" fillId="8" borderId="10" xfId="2" applyNumberFormat="1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166" fontId="8" fillId="10" borderId="10" xfId="2" applyNumberFormat="1" applyFont="1" applyFill="1" applyBorder="1" applyAlignment="1">
      <alignment horizontal="left" vertical="center" wrapText="1"/>
    </xf>
    <xf numFmtId="0" fontId="8" fillId="10" borderId="5" xfId="0" applyFont="1" applyFill="1" applyBorder="1" applyAlignment="1">
      <alignment horizontal="center" vertical="center" wrapText="1"/>
    </xf>
    <xf numFmtId="166" fontId="8" fillId="10" borderId="15" xfId="2" applyNumberFormat="1" applyFont="1" applyFill="1" applyBorder="1" applyAlignment="1">
      <alignment horizontal="left" vertical="center" wrapText="1"/>
    </xf>
    <xf numFmtId="0" fontId="9" fillId="11" borderId="21" xfId="0" applyFont="1" applyFill="1" applyBorder="1" applyAlignment="1">
      <alignment horizontal="center" vertical="center" wrapText="1"/>
    </xf>
    <xf numFmtId="166" fontId="8" fillId="12" borderId="10" xfId="2" applyNumberFormat="1" applyFont="1" applyFill="1" applyBorder="1" applyAlignment="1">
      <alignment horizontal="left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166" fontId="8" fillId="14" borderId="10" xfId="2" applyNumberFormat="1" applyFont="1" applyFill="1" applyBorder="1" applyAlignment="1">
      <alignment horizontal="left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166" fontId="8" fillId="16" borderId="10" xfId="2" applyNumberFormat="1" applyFont="1" applyFill="1" applyBorder="1" applyAlignment="1">
      <alignment horizontal="left" vertical="center" wrapText="1"/>
    </xf>
    <xf numFmtId="0" fontId="8" fillId="16" borderId="5" xfId="0" applyFont="1" applyFill="1" applyBorder="1" applyAlignment="1">
      <alignment horizontal="center" vertical="center" wrapText="1"/>
    </xf>
    <xf numFmtId="166" fontId="8" fillId="16" borderId="15" xfId="2" applyNumberFormat="1" applyFont="1" applyFill="1" applyBorder="1" applyAlignment="1">
      <alignment horizontal="left" vertical="center" wrapText="1"/>
    </xf>
    <xf numFmtId="166" fontId="8" fillId="17" borderId="23" xfId="2" applyNumberFormat="1" applyFont="1" applyFill="1" applyBorder="1" applyAlignment="1">
      <alignment horizontal="left" vertical="center" wrapText="1"/>
    </xf>
    <xf numFmtId="0" fontId="8" fillId="17" borderId="5" xfId="0" applyFont="1" applyFill="1" applyBorder="1" applyAlignment="1">
      <alignment horizontal="center" vertical="center" wrapText="1"/>
    </xf>
    <xf numFmtId="166" fontId="8" fillId="17" borderId="10" xfId="2" applyNumberFormat="1" applyFont="1" applyFill="1" applyBorder="1" applyAlignment="1">
      <alignment horizontal="left" vertical="center" wrapText="1"/>
    </xf>
    <xf numFmtId="166" fontId="8" fillId="17" borderId="15" xfId="2" applyNumberFormat="1" applyFont="1" applyFill="1" applyBorder="1" applyAlignment="1">
      <alignment horizontal="left" vertical="center" wrapText="1"/>
    </xf>
    <xf numFmtId="166" fontId="8" fillId="3" borderId="23" xfId="2" applyNumberFormat="1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66" fontId="8" fillId="3" borderId="10" xfId="2" applyNumberFormat="1" applyFont="1" applyFill="1" applyBorder="1" applyAlignment="1">
      <alignment horizontal="left" vertical="center" wrapText="1"/>
    </xf>
    <xf numFmtId="166" fontId="8" fillId="3" borderId="15" xfId="2" applyNumberFormat="1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 wrapText="1"/>
    </xf>
    <xf numFmtId="166" fontId="8" fillId="2" borderId="23" xfId="2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6" fontId="8" fillId="2" borderId="10" xfId="2" applyNumberFormat="1" applyFont="1" applyFill="1" applyBorder="1" applyAlignment="1">
      <alignment horizontal="left" vertical="center" wrapText="1"/>
    </xf>
    <xf numFmtId="166" fontId="8" fillId="2" borderId="15" xfId="2" applyNumberFormat="1" applyFont="1" applyFill="1" applyBorder="1" applyAlignment="1">
      <alignment horizontal="left" vertical="center" wrapText="1"/>
    </xf>
    <xf numFmtId="0" fontId="9" fillId="18" borderId="10" xfId="0" applyFont="1" applyFill="1" applyBorder="1" applyAlignment="1">
      <alignment horizontal="center" vertical="center" wrapText="1"/>
    </xf>
    <xf numFmtId="166" fontId="8" fillId="19" borderId="23" xfId="2" applyNumberFormat="1" applyFont="1" applyFill="1" applyBorder="1" applyAlignment="1">
      <alignment horizontal="left" vertical="center" wrapText="1"/>
    </xf>
    <xf numFmtId="0" fontId="8" fillId="19" borderId="23" xfId="0" applyFont="1" applyFill="1" applyBorder="1" applyAlignment="1">
      <alignment horizontal="center" vertical="center" wrapText="1"/>
    </xf>
    <xf numFmtId="166" fontId="8" fillId="19" borderId="10" xfId="2" applyNumberFormat="1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166" fontId="8" fillId="12" borderId="23" xfId="2" applyNumberFormat="1" applyFont="1" applyFill="1" applyBorder="1" applyAlignment="1">
      <alignment horizontal="left" vertical="center" wrapText="1"/>
    </xf>
    <xf numFmtId="0" fontId="8" fillId="12" borderId="5" xfId="0" applyFont="1" applyFill="1" applyBorder="1" applyAlignment="1">
      <alignment horizontal="center" vertical="center" wrapText="1"/>
    </xf>
    <xf numFmtId="166" fontId="8" fillId="12" borderId="15" xfId="2" applyNumberFormat="1" applyFont="1" applyFill="1" applyBorder="1" applyAlignment="1">
      <alignment horizontal="left" vertical="center" wrapText="1"/>
    </xf>
    <xf numFmtId="0" fontId="9" fillId="13" borderId="10" xfId="0" applyFont="1" applyFill="1" applyBorder="1" applyAlignment="1">
      <alignment horizontal="center" vertical="center" wrapText="1"/>
    </xf>
    <xf numFmtId="166" fontId="8" fillId="21" borderId="10" xfId="2" applyNumberFormat="1" applyFont="1" applyFill="1" applyBorder="1" applyAlignment="1">
      <alignment horizontal="left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166" fontId="8" fillId="20" borderId="10" xfId="2" applyNumberFormat="1" applyFont="1" applyFill="1" applyBorder="1" applyAlignment="1">
      <alignment horizontal="left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9" fillId="10" borderId="29" xfId="0" applyFont="1" applyFill="1" applyBorder="1" applyAlignment="1">
      <alignment horizontal="center" vertical="center" wrapText="1"/>
    </xf>
    <xf numFmtId="0" fontId="9" fillId="2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7" xfId="0" applyBorder="1" applyAlignment="1">
      <alignment vertical="center"/>
    </xf>
    <xf numFmtId="9" fontId="7" fillId="0" borderId="35" xfId="0" applyNumberFormat="1" applyFont="1" applyBorder="1" applyAlignment="1">
      <alignment horizontal="center" vertical="center"/>
    </xf>
    <xf numFmtId="168" fontId="2" fillId="0" borderId="36" xfId="29" applyNumberFormat="1" applyFont="1" applyBorder="1" applyAlignment="1">
      <alignment vertical="center"/>
    </xf>
    <xf numFmtId="168" fontId="0" fillId="0" borderId="0" xfId="0" applyNumberFormat="1"/>
    <xf numFmtId="0" fontId="0" fillId="0" borderId="4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3" fontId="7" fillId="8" borderId="10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3" fontId="7" fillId="6" borderId="10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7" fillId="23" borderId="30" xfId="0" applyFont="1" applyFill="1" applyBorder="1" applyAlignment="1">
      <alignment horizontal="center" vertical="center" wrapText="1"/>
    </xf>
    <xf numFmtId="0" fontId="7" fillId="23" borderId="3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6" fillId="17" borderId="16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23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9" fontId="7" fillId="14" borderId="10" xfId="1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</cellXfs>
  <cellStyles count="30">
    <cellStyle name="Millares" xfId="29" builtinId="3"/>
    <cellStyle name="Millares 2" xfId="3"/>
    <cellStyle name="Millares 2 2" xfId="4"/>
    <cellStyle name="Millares 2 2 2" xfId="5"/>
    <cellStyle name="Millares 2 2 3" xfId="6"/>
    <cellStyle name="Millares 2 2 3 2" xfId="7"/>
    <cellStyle name="Millares 2 2 3 3" xfId="8"/>
    <cellStyle name="Millares 2 3" xfId="9"/>
    <cellStyle name="Millares 3" xfId="10"/>
    <cellStyle name="Millares 4" xfId="11"/>
    <cellStyle name="Millares 5" xfId="12"/>
    <cellStyle name="Millares 6" xfId="13"/>
    <cellStyle name="Millares 6 2" xfId="2"/>
    <cellStyle name="Millares 7" xfId="14"/>
    <cellStyle name="Normal" xfId="0" builtinId="0"/>
    <cellStyle name="Normal 2" xfId="15"/>
    <cellStyle name="Normal 3" xfId="16"/>
    <cellStyle name="Normal 3 2" xfId="17"/>
    <cellStyle name="Normal 3 3" xfId="18"/>
    <cellStyle name="Normal 4" xfId="19"/>
    <cellStyle name="Normal 4 2" xfId="20"/>
    <cellStyle name="Normal 4 2 2" xfId="21"/>
    <cellStyle name="Normal 4 2 2 2" xfId="22"/>
    <cellStyle name="Normal 4 3" xfId="23"/>
    <cellStyle name="Normal 4 4" xfId="24"/>
    <cellStyle name="Normal 5" xfId="25"/>
    <cellStyle name="Normal 5 2" xfId="26"/>
    <cellStyle name="Normal 5 2 2" xfId="27"/>
    <cellStyle name="Normal 5 2 3" xfId="28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2</xdr:col>
      <xdr:colOff>457200</xdr:colOff>
      <xdr:row>0</xdr:row>
      <xdr:rowOff>723900</xdr:rowOff>
    </xdr:to>
    <xdr:pic>
      <xdr:nvPicPr>
        <xdr:cNvPr id="5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2" t="9319" r="63269" b="14951"/>
        <a:stretch>
          <a:fillRect/>
        </a:stretch>
      </xdr:blipFill>
      <xdr:spPr bwMode="auto">
        <a:xfrm>
          <a:off x="66675" y="95250"/>
          <a:ext cx="12287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781050</xdr:colOff>
      <xdr:row>0</xdr:row>
      <xdr:rowOff>161925</xdr:rowOff>
    </xdr:from>
    <xdr:to>
      <xdr:col>9</xdr:col>
      <xdr:colOff>533400</xdr:colOff>
      <xdr:row>0</xdr:row>
      <xdr:rowOff>714375</xdr:rowOff>
    </xdr:to>
    <xdr:pic>
      <xdr:nvPicPr>
        <xdr:cNvPr id="6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09" t="23505" r="4288" b="29068"/>
        <a:stretch>
          <a:fillRect/>
        </a:stretch>
      </xdr:blipFill>
      <xdr:spPr bwMode="auto">
        <a:xfrm>
          <a:off x="6819900" y="161925"/>
          <a:ext cx="1295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1352550</xdr:colOff>
      <xdr:row>0</xdr:row>
      <xdr:rowOff>238125</xdr:rowOff>
    </xdr:from>
    <xdr:to>
      <xdr:col>5</xdr:col>
      <xdr:colOff>295275</xdr:colOff>
      <xdr:row>0</xdr:row>
      <xdr:rowOff>819150</xdr:rowOff>
    </xdr:to>
    <xdr:pic>
      <xdr:nvPicPr>
        <xdr:cNvPr id="7" name="Imagen 3" descr="encabezad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27" t="18985" r="29431" b="29068"/>
        <a:stretch>
          <a:fillRect/>
        </a:stretch>
      </xdr:blipFill>
      <xdr:spPr bwMode="auto">
        <a:xfrm>
          <a:off x="3448050" y="238125"/>
          <a:ext cx="1304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</sheetPr>
  <dimension ref="A1:J284"/>
  <sheetViews>
    <sheetView tabSelected="1" view="pageLayout" topLeftCell="A277" zoomScaleNormal="130" workbookViewId="0">
      <selection activeCell="F234" sqref="F234"/>
    </sheetView>
  </sheetViews>
  <sheetFormatPr baseColWidth="10" defaultColWidth="8.140625" defaultRowHeight="19.5" x14ac:dyDescent="0.3"/>
  <cols>
    <col min="1" max="1" width="5.28515625" customWidth="1"/>
    <col min="2" max="2" width="6.42578125" style="61" customWidth="1"/>
    <col min="3" max="3" width="17.5703125" style="62" customWidth="1"/>
    <col min="4" max="4" width="22.42578125" style="62" customWidth="1"/>
    <col min="5" max="5" width="10.5703125" style="62" customWidth="1"/>
    <col min="6" max="6" width="11.5703125" customWidth="1"/>
    <col min="7" max="7" width="10.5703125" customWidth="1"/>
    <col min="8" max="8" width="11.5703125" customWidth="1"/>
    <col min="9" max="9" width="10" customWidth="1"/>
  </cols>
  <sheetData>
    <row r="1" spans="1:10" ht="69.75" customHeight="1" x14ac:dyDescent="0.25">
      <c r="A1" s="63"/>
      <c r="B1" s="74"/>
      <c r="C1" s="74"/>
      <c r="D1" s="74"/>
      <c r="E1" s="74"/>
      <c r="F1" s="74"/>
      <c r="G1" s="74"/>
      <c r="H1" s="74"/>
      <c r="I1" s="74"/>
      <c r="J1" s="63"/>
    </row>
    <row r="2" spans="1:10" s="1" customFormat="1" ht="30" customHeight="1" x14ac:dyDescent="0.25">
      <c r="A2" s="91" t="s">
        <v>277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1" customFormat="1" ht="24.75" customHeight="1" x14ac:dyDescent="0.25">
      <c r="A3" s="104" t="s">
        <v>276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s="1" customFormat="1" ht="24.75" customHeight="1" x14ac:dyDescent="0.25">
      <c r="A4" s="92" t="s">
        <v>285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1" customFormat="1" ht="32.25" customHeight="1" x14ac:dyDescent="0.25">
      <c r="A5" s="92" t="s">
        <v>275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24" customHeight="1" x14ac:dyDescent="0.25">
      <c r="B6" s="75" t="s">
        <v>0</v>
      </c>
      <c r="C6" s="77" t="s">
        <v>1</v>
      </c>
      <c r="D6" s="79" t="s">
        <v>2</v>
      </c>
      <c r="E6" s="81" t="s">
        <v>3</v>
      </c>
      <c r="F6" s="81"/>
      <c r="G6" s="84" t="s">
        <v>4</v>
      </c>
      <c r="H6" s="85"/>
      <c r="I6" s="82" t="s">
        <v>18</v>
      </c>
    </row>
    <row r="7" spans="1:10" ht="49.5" customHeight="1" x14ac:dyDescent="0.25">
      <c r="B7" s="76"/>
      <c r="C7" s="78"/>
      <c r="D7" s="80"/>
      <c r="E7" s="2" t="s">
        <v>5</v>
      </c>
      <c r="F7" s="2" t="s">
        <v>278</v>
      </c>
      <c r="G7" s="2" t="s">
        <v>5</v>
      </c>
      <c r="H7" s="2" t="s">
        <v>278</v>
      </c>
      <c r="I7" s="83"/>
    </row>
    <row r="8" spans="1:10" ht="20.85" customHeight="1" x14ac:dyDescent="0.25">
      <c r="B8" s="118">
        <v>1</v>
      </c>
      <c r="C8" s="114" t="s">
        <v>6</v>
      </c>
      <c r="D8" s="3" t="s">
        <v>7</v>
      </c>
      <c r="E8" s="4">
        <v>10</v>
      </c>
      <c r="F8" s="4">
        <v>0</v>
      </c>
      <c r="G8" s="4">
        <v>3</v>
      </c>
      <c r="H8" s="4">
        <v>0</v>
      </c>
      <c r="I8" s="4">
        <f>+H8+G8+F8+E8</f>
        <v>13</v>
      </c>
    </row>
    <row r="9" spans="1:10" ht="20.85" customHeight="1" x14ac:dyDescent="0.25">
      <c r="B9" s="119"/>
      <c r="C9" s="115"/>
      <c r="D9" s="5" t="s">
        <v>8</v>
      </c>
      <c r="E9" s="4">
        <v>10</v>
      </c>
      <c r="F9" s="4">
        <v>0</v>
      </c>
      <c r="G9" s="4">
        <v>9</v>
      </c>
      <c r="H9" s="4">
        <v>4</v>
      </c>
      <c r="I9" s="4">
        <f t="shared" ref="I9:I72" si="0">+H9+G9+F9+E9</f>
        <v>23</v>
      </c>
    </row>
    <row r="10" spans="1:10" ht="20.85" customHeight="1" x14ac:dyDescent="0.25">
      <c r="B10" s="119"/>
      <c r="C10" s="115"/>
      <c r="D10" s="5" t="s">
        <v>9</v>
      </c>
      <c r="E10" s="4">
        <v>0</v>
      </c>
      <c r="F10" s="4">
        <v>32</v>
      </c>
      <c r="G10" s="4">
        <v>12</v>
      </c>
      <c r="H10" s="4">
        <v>10</v>
      </c>
      <c r="I10" s="4">
        <f t="shared" si="0"/>
        <v>54</v>
      </c>
    </row>
    <row r="11" spans="1:10" ht="20.85" customHeight="1" x14ac:dyDescent="0.25">
      <c r="B11" s="119"/>
      <c r="C11" s="115"/>
      <c r="D11" s="5" t="s">
        <v>10</v>
      </c>
      <c r="E11" s="4">
        <f>4+9</f>
        <v>13</v>
      </c>
      <c r="F11" s="4">
        <v>7</v>
      </c>
      <c r="G11" s="4">
        <f>8+4</f>
        <v>12</v>
      </c>
      <c r="H11" s="4">
        <v>8</v>
      </c>
      <c r="I11" s="4">
        <f t="shared" si="0"/>
        <v>40</v>
      </c>
    </row>
    <row r="12" spans="1:10" ht="20.85" customHeight="1" x14ac:dyDescent="0.25">
      <c r="B12" s="119"/>
      <c r="C12" s="115"/>
      <c r="D12" s="5" t="s">
        <v>11</v>
      </c>
      <c r="E12" s="4">
        <v>0</v>
      </c>
      <c r="F12" s="4">
        <v>0</v>
      </c>
      <c r="G12" s="4">
        <v>0</v>
      </c>
      <c r="H12" s="4">
        <v>2</v>
      </c>
      <c r="I12" s="4">
        <f t="shared" si="0"/>
        <v>2</v>
      </c>
    </row>
    <row r="13" spans="1:10" ht="20.85" customHeight="1" x14ac:dyDescent="0.25">
      <c r="B13" s="119"/>
      <c r="C13" s="115"/>
      <c r="D13" s="5" t="s">
        <v>12</v>
      </c>
      <c r="E13" s="4">
        <v>5</v>
      </c>
      <c r="F13" s="4">
        <v>0</v>
      </c>
      <c r="G13" s="4">
        <v>2</v>
      </c>
      <c r="H13" s="4">
        <v>2</v>
      </c>
      <c r="I13" s="4">
        <f t="shared" si="0"/>
        <v>9</v>
      </c>
    </row>
    <row r="14" spans="1:10" ht="20.85" customHeight="1" x14ac:dyDescent="0.25">
      <c r="B14" s="119"/>
      <c r="C14" s="115"/>
      <c r="D14" s="5" t="s">
        <v>13</v>
      </c>
      <c r="E14" s="4">
        <v>1</v>
      </c>
      <c r="F14" s="4">
        <v>6</v>
      </c>
      <c r="G14" s="4">
        <v>5</v>
      </c>
      <c r="H14" s="4">
        <v>3</v>
      </c>
      <c r="I14" s="4">
        <f t="shared" si="0"/>
        <v>15</v>
      </c>
    </row>
    <row r="15" spans="1:10" ht="20.85" customHeight="1" x14ac:dyDescent="0.25">
      <c r="B15" s="119"/>
      <c r="C15" s="115"/>
      <c r="D15" s="5" t="s">
        <v>14</v>
      </c>
      <c r="E15" s="4">
        <v>5</v>
      </c>
      <c r="F15" s="4">
        <v>0</v>
      </c>
      <c r="G15" s="4">
        <v>1</v>
      </c>
      <c r="H15" s="4">
        <v>11</v>
      </c>
      <c r="I15" s="4">
        <f t="shared" si="0"/>
        <v>17</v>
      </c>
    </row>
    <row r="16" spans="1:10" ht="20.85" customHeight="1" x14ac:dyDescent="0.25">
      <c r="B16" s="119"/>
      <c r="C16" s="115"/>
      <c r="D16" s="5" t="s">
        <v>15</v>
      </c>
      <c r="E16" s="4">
        <v>9</v>
      </c>
      <c r="F16" s="4">
        <v>0</v>
      </c>
      <c r="G16" s="4">
        <v>4</v>
      </c>
      <c r="H16" s="4">
        <v>0</v>
      </c>
      <c r="I16" s="4">
        <f t="shared" si="0"/>
        <v>13</v>
      </c>
    </row>
    <row r="17" spans="2:9" ht="20.85" customHeight="1" x14ac:dyDescent="0.25">
      <c r="B17" s="119"/>
      <c r="C17" s="115"/>
      <c r="D17" s="5" t="s">
        <v>16</v>
      </c>
      <c r="E17" s="4">
        <v>0</v>
      </c>
      <c r="F17" s="4">
        <v>0</v>
      </c>
      <c r="G17" s="4">
        <v>1</v>
      </c>
      <c r="H17" s="4">
        <v>0</v>
      </c>
      <c r="I17" s="4">
        <f t="shared" si="0"/>
        <v>1</v>
      </c>
    </row>
    <row r="18" spans="2:9" ht="20.85" customHeight="1" x14ac:dyDescent="0.25">
      <c r="B18" s="119"/>
      <c r="C18" s="115"/>
      <c r="D18" s="5" t="s">
        <v>17</v>
      </c>
      <c r="E18" s="4">
        <v>0</v>
      </c>
      <c r="F18" s="4">
        <v>2</v>
      </c>
      <c r="G18" s="4">
        <v>4</v>
      </c>
      <c r="H18" s="4">
        <v>1</v>
      </c>
      <c r="I18" s="4">
        <f t="shared" si="0"/>
        <v>7</v>
      </c>
    </row>
    <row r="19" spans="2:9" ht="20.85" customHeight="1" x14ac:dyDescent="0.25">
      <c r="B19" s="88" t="s">
        <v>18</v>
      </c>
      <c r="C19" s="89"/>
      <c r="D19" s="90"/>
      <c r="E19" s="6">
        <f>SUM(E8:E18)</f>
        <v>53</v>
      </c>
      <c r="F19" s="6">
        <f t="shared" ref="F19:H19" si="1">SUM(F8:F18)</f>
        <v>47</v>
      </c>
      <c r="G19" s="6">
        <f t="shared" si="1"/>
        <v>53</v>
      </c>
      <c r="H19" s="6">
        <f t="shared" si="1"/>
        <v>41</v>
      </c>
      <c r="I19" s="6">
        <f t="shared" si="0"/>
        <v>194</v>
      </c>
    </row>
    <row r="20" spans="2:9" ht="20.85" customHeight="1" x14ac:dyDescent="0.25">
      <c r="B20" s="116">
        <v>2</v>
      </c>
      <c r="C20" s="117" t="s">
        <v>19</v>
      </c>
      <c r="D20" s="7" t="s">
        <v>20</v>
      </c>
      <c r="E20" s="8">
        <v>1</v>
      </c>
      <c r="F20" s="8">
        <v>5</v>
      </c>
      <c r="G20" s="8">
        <v>1</v>
      </c>
      <c r="H20" s="8">
        <v>0</v>
      </c>
      <c r="I20" s="8">
        <f t="shared" si="0"/>
        <v>7</v>
      </c>
    </row>
    <row r="21" spans="2:9" ht="20.85" customHeight="1" x14ac:dyDescent="0.25">
      <c r="B21" s="116"/>
      <c r="C21" s="117"/>
      <c r="D21" s="7" t="s">
        <v>21</v>
      </c>
      <c r="E21" s="8">
        <v>8</v>
      </c>
      <c r="F21" s="8">
        <v>0</v>
      </c>
      <c r="G21" s="8">
        <v>1</v>
      </c>
      <c r="H21" s="8">
        <v>0</v>
      </c>
      <c r="I21" s="8">
        <f t="shared" si="0"/>
        <v>9</v>
      </c>
    </row>
    <row r="22" spans="2:9" ht="20.85" customHeight="1" x14ac:dyDescent="0.25">
      <c r="B22" s="116"/>
      <c r="C22" s="117"/>
      <c r="D22" s="7" t="s">
        <v>22</v>
      </c>
      <c r="E22" s="8">
        <v>10</v>
      </c>
      <c r="F22" s="8">
        <v>0</v>
      </c>
      <c r="G22" s="8">
        <v>1</v>
      </c>
      <c r="H22" s="8">
        <v>0</v>
      </c>
      <c r="I22" s="8">
        <f t="shared" si="0"/>
        <v>11</v>
      </c>
    </row>
    <row r="23" spans="2:9" ht="20.85" customHeight="1" x14ac:dyDescent="0.25">
      <c r="B23" s="116"/>
      <c r="C23" s="117"/>
      <c r="D23" s="7" t="s">
        <v>23</v>
      </c>
      <c r="E23" s="8">
        <v>0</v>
      </c>
      <c r="F23" s="8">
        <v>8</v>
      </c>
      <c r="G23" s="8">
        <v>0</v>
      </c>
      <c r="H23" s="8">
        <v>0</v>
      </c>
      <c r="I23" s="8">
        <f t="shared" si="0"/>
        <v>8</v>
      </c>
    </row>
    <row r="24" spans="2:9" ht="20.85" customHeight="1" x14ac:dyDescent="0.25">
      <c r="B24" s="116"/>
      <c r="C24" s="117"/>
      <c r="D24" s="7" t="s">
        <v>24</v>
      </c>
      <c r="E24" s="8">
        <v>4</v>
      </c>
      <c r="F24" s="8">
        <v>0</v>
      </c>
      <c r="G24" s="8">
        <v>3</v>
      </c>
      <c r="H24" s="8">
        <v>0</v>
      </c>
      <c r="I24" s="8">
        <f t="shared" si="0"/>
        <v>7</v>
      </c>
    </row>
    <row r="25" spans="2:9" ht="20.85" customHeight="1" x14ac:dyDescent="0.25">
      <c r="B25" s="116"/>
      <c r="C25" s="117"/>
      <c r="D25" s="7" t="s">
        <v>25</v>
      </c>
      <c r="E25" s="8">
        <v>0</v>
      </c>
      <c r="F25" s="8">
        <v>2</v>
      </c>
      <c r="G25" s="8">
        <v>7</v>
      </c>
      <c r="H25" s="8">
        <v>0</v>
      </c>
      <c r="I25" s="8">
        <f t="shared" si="0"/>
        <v>9</v>
      </c>
    </row>
    <row r="26" spans="2:9" ht="20.85" customHeight="1" x14ac:dyDescent="0.25">
      <c r="B26" s="116"/>
      <c r="C26" s="117"/>
      <c r="D26" s="7" t="s">
        <v>26</v>
      </c>
      <c r="E26" s="8">
        <f>25+3+1</f>
        <v>29</v>
      </c>
      <c r="F26" s="8">
        <v>0</v>
      </c>
      <c r="G26" s="8">
        <v>1</v>
      </c>
      <c r="H26" s="8">
        <v>0</v>
      </c>
      <c r="I26" s="8">
        <f t="shared" si="0"/>
        <v>30</v>
      </c>
    </row>
    <row r="27" spans="2:9" ht="20.85" customHeight="1" x14ac:dyDescent="0.25">
      <c r="B27" s="116"/>
      <c r="C27" s="117"/>
      <c r="D27" s="7" t="s">
        <v>27</v>
      </c>
      <c r="E27" s="8">
        <f>3+4</f>
        <v>7</v>
      </c>
      <c r="F27" s="8">
        <v>0</v>
      </c>
      <c r="G27" s="8">
        <v>2</v>
      </c>
      <c r="H27" s="8">
        <v>0</v>
      </c>
      <c r="I27" s="8">
        <f t="shared" si="0"/>
        <v>9</v>
      </c>
    </row>
    <row r="28" spans="2:9" ht="20.85" customHeight="1" x14ac:dyDescent="0.25">
      <c r="B28" s="116"/>
      <c r="C28" s="117"/>
      <c r="D28" s="7" t="s">
        <v>28</v>
      </c>
      <c r="E28" s="8">
        <v>6</v>
      </c>
      <c r="F28" s="8">
        <v>9</v>
      </c>
      <c r="G28" s="8">
        <v>0</v>
      </c>
      <c r="H28" s="8">
        <v>0</v>
      </c>
      <c r="I28" s="8">
        <f t="shared" si="0"/>
        <v>15</v>
      </c>
    </row>
    <row r="29" spans="2:9" ht="20.85" customHeight="1" x14ac:dyDescent="0.25">
      <c r="B29" s="116"/>
      <c r="C29" s="117"/>
      <c r="D29" s="7" t="s">
        <v>29</v>
      </c>
      <c r="E29" s="8">
        <v>0</v>
      </c>
      <c r="F29" s="8">
        <v>0</v>
      </c>
      <c r="G29" s="8">
        <v>3</v>
      </c>
      <c r="H29" s="8">
        <v>0</v>
      </c>
      <c r="I29" s="8">
        <f t="shared" si="0"/>
        <v>3</v>
      </c>
    </row>
    <row r="30" spans="2:9" ht="20.85" customHeight="1" x14ac:dyDescent="0.25">
      <c r="B30" s="116"/>
      <c r="C30" s="117"/>
      <c r="D30" s="7" t="s">
        <v>30</v>
      </c>
      <c r="E30" s="8">
        <v>6</v>
      </c>
      <c r="F30" s="8">
        <v>0</v>
      </c>
      <c r="G30" s="8">
        <v>0</v>
      </c>
      <c r="H30" s="8">
        <v>0</v>
      </c>
      <c r="I30" s="8">
        <f t="shared" si="0"/>
        <v>6</v>
      </c>
    </row>
    <row r="31" spans="2:9" ht="20.85" customHeight="1" x14ac:dyDescent="0.25">
      <c r="B31" s="116"/>
      <c r="C31" s="117"/>
      <c r="D31" s="7" t="s">
        <v>31</v>
      </c>
      <c r="E31" s="8">
        <v>11</v>
      </c>
      <c r="F31" s="8">
        <v>0</v>
      </c>
      <c r="G31" s="8">
        <v>8</v>
      </c>
      <c r="H31" s="8">
        <v>0</v>
      </c>
      <c r="I31" s="8">
        <f t="shared" si="0"/>
        <v>19</v>
      </c>
    </row>
    <row r="32" spans="2:9" ht="20.85" customHeight="1" x14ac:dyDescent="0.25">
      <c r="B32" s="116"/>
      <c r="C32" s="117"/>
      <c r="D32" s="7" t="s">
        <v>32</v>
      </c>
      <c r="E32" s="8">
        <v>4</v>
      </c>
      <c r="F32" s="8">
        <v>10</v>
      </c>
      <c r="G32" s="8">
        <v>0</v>
      </c>
      <c r="H32" s="8">
        <v>0</v>
      </c>
      <c r="I32" s="8">
        <f t="shared" si="0"/>
        <v>14</v>
      </c>
    </row>
    <row r="33" spans="2:9" ht="20.85" customHeight="1" x14ac:dyDescent="0.25">
      <c r="B33" s="116"/>
      <c r="C33" s="117"/>
      <c r="D33" s="7" t="s">
        <v>33</v>
      </c>
      <c r="E33" s="8">
        <v>0</v>
      </c>
      <c r="F33" s="8">
        <v>0</v>
      </c>
      <c r="G33" s="8">
        <v>0</v>
      </c>
      <c r="H33" s="8">
        <v>0</v>
      </c>
      <c r="I33" s="8">
        <f t="shared" si="0"/>
        <v>0</v>
      </c>
    </row>
    <row r="34" spans="2:9" ht="20.85" customHeight="1" x14ac:dyDescent="0.25">
      <c r="B34" s="116"/>
      <c r="C34" s="117"/>
      <c r="D34" s="7" t="s">
        <v>34</v>
      </c>
      <c r="E34" s="8">
        <v>3</v>
      </c>
      <c r="F34" s="8">
        <v>4</v>
      </c>
      <c r="G34" s="8">
        <v>1</v>
      </c>
      <c r="H34" s="8">
        <v>0</v>
      </c>
      <c r="I34" s="8">
        <f t="shared" si="0"/>
        <v>8</v>
      </c>
    </row>
    <row r="35" spans="2:9" ht="20.85" customHeight="1" x14ac:dyDescent="0.25">
      <c r="B35" s="116"/>
      <c r="C35" s="117"/>
      <c r="D35" s="7" t="s">
        <v>35</v>
      </c>
      <c r="E35" s="8">
        <v>0</v>
      </c>
      <c r="F35" s="8">
        <v>0</v>
      </c>
      <c r="G35" s="8">
        <v>10</v>
      </c>
      <c r="H35" s="8">
        <v>0</v>
      </c>
      <c r="I35" s="8">
        <f t="shared" si="0"/>
        <v>10</v>
      </c>
    </row>
    <row r="36" spans="2:9" ht="20.85" customHeight="1" x14ac:dyDescent="0.25">
      <c r="B36" s="116"/>
      <c r="C36" s="117"/>
      <c r="D36" s="7" t="s">
        <v>36</v>
      </c>
      <c r="E36" s="8">
        <f>8+3</f>
        <v>11</v>
      </c>
      <c r="F36" s="8">
        <v>4</v>
      </c>
      <c r="G36" s="8">
        <v>0</v>
      </c>
      <c r="H36" s="8">
        <v>0</v>
      </c>
      <c r="I36" s="8">
        <f t="shared" si="0"/>
        <v>15</v>
      </c>
    </row>
    <row r="37" spans="2:9" ht="20.85" customHeight="1" x14ac:dyDescent="0.25">
      <c r="B37" s="116"/>
      <c r="C37" s="117"/>
      <c r="D37" s="7" t="s">
        <v>37</v>
      </c>
      <c r="E37" s="8">
        <v>5</v>
      </c>
      <c r="F37" s="8">
        <v>4</v>
      </c>
      <c r="G37" s="8">
        <v>1</v>
      </c>
      <c r="H37" s="8">
        <v>0</v>
      </c>
      <c r="I37" s="8">
        <f t="shared" si="0"/>
        <v>10</v>
      </c>
    </row>
    <row r="38" spans="2:9" ht="20.85" customHeight="1" x14ac:dyDescent="0.25">
      <c r="B38" s="116"/>
      <c r="C38" s="117"/>
      <c r="D38" s="7" t="s">
        <v>38</v>
      </c>
      <c r="E38" s="8">
        <v>6</v>
      </c>
      <c r="F38" s="8">
        <v>7</v>
      </c>
      <c r="G38" s="8">
        <v>1</v>
      </c>
      <c r="H38" s="8">
        <v>0</v>
      </c>
      <c r="I38" s="8">
        <f t="shared" si="0"/>
        <v>14</v>
      </c>
    </row>
    <row r="39" spans="2:9" ht="20.85" customHeight="1" x14ac:dyDescent="0.25">
      <c r="B39" s="116"/>
      <c r="C39" s="117"/>
      <c r="D39" s="7" t="s">
        <v>39</v>
      </c>
      <c r="E39" s="8">
        <v>9</v>
      </c>
      <c r="F39" s="8">
        <v>3</v>
      </c>
      <c r="G39" s="8">
        <v>0</v>
      </c>
      <c r="H39" s="8">
        <v>0</v>
      </c>
      <c r="I39" s="8">
        <f t="shared" si="0"/>
        <v>12</v>
      </c>
    </row>
    <row r="40" spans="2:9" ht="20.85" customHeight="1" x14ac:dyDescent="0.25">
      <c r="B40" s="93" t="s">
        <v>18</v>
      </c>
      <c r="C40" s="94"/>
      <c r="D40" s="95"/>
      <c r="E40" s="9">
        <f>SUM(E20:E39)</f>
        <v>120</v>
      </c>
      <c r="F40" s="9">
        <f>SUM(F20:F39)</f>
        <v>56</v>
      </c>
      <c r="G40" s="9">
        <f t="shared" ref="G40:H40" si="2">SUM(G20:G39)</f>
        <v>40</v>
      </c>
      <c r="H40" s="9">
        <f t="shared" si="2"/>
        <v>0</v>
      </c>
      <c r="I40" s="9">
        <f t="shared" si="0"/>
        <v>216</v>
      </c>
    </row>
    <row r="41" spans="2:9" ht="20.85" customHeight="1" x14ac:dyDescent="0.25">
      <c r="B41" s="105">
        <v>3</v>
      </c>
      <c r="C41" s="106" t="s">
        <v>40</v>
      </c>
      <c r="D41" s="10" t="s">
        <v>41</v>
      </c>
      <c r="E41" s="11">
        <f>9+5</f>
        <v>14</v>
      </c>
      <c r="F41" s="11">
        <v>0</v>
      </c>
      <c r="G41" s="11">
        <v>1</v>
      </c>
      <c r="H41" s="11">
        <v>4</v>
      </c>
      <c r="I41" s="11">
        <f t="shared" si="0"/>
        <v>19</v>
      </c>
    </row>
    <row r="42" spans="2:9" ht="20.85" customHeight="1" x14ac:dyDescent="0.25">
      <c r="B42" s="105"/>
      <c r="C42" s="106"/>
      <c r="D42" s="10" t="s">
        <v>42</v>
      </c>
      <c r="E42" s="11">
        <v>19</v>
      </c>
      <c r="F42" s="11">
        <v>0</v>
      </c>
      <c r="G42" s="11">
        <v>1</v>
      </c>
      <c r="H42" s="11">
        <v>4</v>
      </c>
      <c r="I42" s="11">
        <f t="shared" si="0"/>
        <v>24</v>
      </c>
    </row>
    <row r="43" spans="2:9" ht="20.85" customHeight="1" x14ac:dyDescent="0.25">
      <c r="B43" s="105"/>
      <c r="C43" s="106"/>
      <c r="D43" s="10" t="s">
        <v>43</v>
      </c>
      <c r="E43" s="11">
        <v>4</v>
      </c>
      <c r="F43" s="11">
        <v>0</v>
      </c>
      <c r="G43" s="11">
        <v>4</v>
      </c>
      <c r="H43" s="11">
        <v>4</v>
      </c>
      <c r="I43" s="11">
        <f t="shared" si="0"/>
        <v>12</v>
      </c>
    </row>
    <row r="44" spans="2:9" ht="20.85" customHeight="1" x14ac:dyDescent="0.25">
      <c r="B44" s="105"/>
      <c r="C44" s="106"/>
      <c r="D44" s="10" t="s">
        <v>44</v>
      </c>
      <c r="E44" s="11">
        <v>40</v>
      </c>
      <c r="F44" s="11">
        <v>0</v>
      </c>
      <c r="G44" s="11">
        <v>3</v>
      </c>
      <c r="H44" s="11">
        <v>4</v>
      </c>
      <c r="I44" s="11">
        <f t="shared" si="0"/>
        <v>47</v>
      </c>
    </row>
    <row r="45" spans="2:9" ht="20.85" customHeight="1" x14ac:dyDescent="0.25">
      <c r="B45" s="105"/>
      <c r="C45" s="106"/>
      <c r="D45" s="10" t="s">
        <v>45</v>
      </c>
      <c r="E45" s="11">
        <f>8+3</f>
        <v>11</v>
      </c>
      <c r="F45" s="11">
        <v>0</v>
      </c>
      <c r="G45" s="11">
        <v>0</v>
      </c>
      <c r="H45" s="11">
        <v>1</v>
      </c>
      <c r="I45" s="11">
        <f t="shared" si="0"/>
        <v>12</v>
      </c>
    </row>
    <row r="46" spans="2:9" ht="20.85" customHeight="1" x14ac:dyDescent="0.25">
      <c r="B46" s="105"/>
      <c r="C46" s="106"/>
      <c r="D46" s="10" t="s">
        <v>46</v>
      </c>
      <c r="E46" s="11">
        <f>15+13</f>
        <v>28</v>
      </c>
      <c r="F46" s="11">
        <v>0</v>
      </c>
      <c r="G46" s="11">
        <v>1</v>
      </c>
      <c r="H46" s="11">
        <v>1</v>
      </c>
      <c r="I46" s="11">
        <f t="shared" si="0"/>
        <v>30</v>
      </c>
    </row>
    <row r="47" spans="2:9" ht="20.85" customHeight="1" x14ac:dyDescent="0.25">
      <c r="B47" s="105"/>
      <c r="C47" s="106"/>
      <c r="D47" s="10" t="s">
        <v>47</v>
      </c>
      <c r="E47" s="11">
        <v>12</v>
      </c>
      <c r="F47" s="11">
        <v>0</v>
      </c>
      <c r="G47" s="11">
        <v>0</v>
      </c>
      <c r="H47" s="11">
        <v>4</v>
      </c>
      <c r="I47" s="11">
        <f t="shared" si="0"/>
        <v>16</v>
      </c>
    </row>
    <row r="48" spans="2:9" ht="20.85" customHeight="1" x14ac:dyDescent="0.25">
      <c r="B48" s="105"/>
      <c r="C48" s="106"/>
      <c r="D48" s="10" t="s">
        <v>48</v>
      </c>
      <c r="E48" s="11">
        <v>6</v>
      </c>
      <c r="F48" s="11">
        <v>0</v>
      </c>
      <c r="G48" s="11">
        <v>0</v>
      </c>
      <c r="H48" s="11">
        <v>1</v>
      </c>
      <c r="I48" s="11">
        <f t="shared" si="0"/>
        <v>7</v>
      </c>
    </row>
    <row r="49" spans="2:9" ht="20.85" customHeight="1" x14ac:dyDescent="0.25">
      <c r="B49" s="105"/>
      <c r="C49" s="106"/>
      <c r="D49" s="10" t="s">
        <v>49</v>
      </c>
      <c r="E49" s="11">
        <v>14</v>
      </c>
      <c r="F49" s="11">
        <v>0</v>
      </c>
      <c r="G49" s="11">
        <v>0</v>
      </c>
      <c r="H49" s="11">
        <v>2</v>
      </c>
      <c r="I49" s="11">
        <f t="shared" si="0"/>
        <v>16</v>
      </c>
    </row>
    <row r="50" spans="2:9" ht="20.85" customHeight="1" x14ac:dyDescent="0.25">
      <c r="B50" s="105"/>
      <c r="C50" s="106"/>
      <c r="D50" s="10" t="s">
        <v>50</v>
      </c>
      <c r="E50" s="11">
        <v>0</v>
      </c>
      <c r="F50" s="11">
        <v>4</v>
      </c>
      <c r="G50" s="11">
        <v>2</v>
      </c>
      <c r="H50" s="11">
        <v>4</v>
      </c>
      <c r="I50" s="11">
        <f t="shared" si="0"/>
        <v>10</v>
      </c>
    </row>
    <row r="51" spans="2:9" ht="20.85" customHeight="1" x14ac:dyDescent="0.25">
      <c r="B51" s="105"/>
      <c r="C51" s="106"/>
      <c r="D51" s="10" t="s">
        <v>51</v>
      </c>
      <c r="E51" s="11">
        <v>0</v>
      </c>
      <c r="F51" s="11">
        <v>0</v>
      </c>
      <c r="G51" s="11">
        <v>0</v>
      </c>
      <c r="H51" s="11">
        <v>0</v>
      </c>
      <c r="I51" s="11">
        <f t="shared" si="0"/>
        <v>0</v>
      </c>
    </row>
    <row r="52" spans="2:9" ht="20.85" customHeight="1" x14ac:dyDescent="0.25">
      <c r="B52" s="105"/>
      <c r="C52" s="106"/>
      <c r="D52" s="10" t="s">
        <v>52</v>
      </c>
      <c r="E52" s="11">
        <v>2</v>
      </c>
      <c r="F52" s="11">
        <v>0</v>
      </c>
      <c r="G52" s="11">
        <v>1</v>
      </c>
      <c r="H52" s="11">
        <v>5</v>
      </c>
      <c r="I52" s="11">
        <f t="shared" si="0"/>
        <v>8</v>
      </c>
    </row>
    <row r="53" spans="2:9" ht="20.85" customHeight="1" x14ac:dyDescent="0.25">
      <c r="B53" s="105"/>
      <c r="C53" s="106"/>
      <c r="D53" s="10" t="s">
        <v>53</v>
      </c>
      <c r="E53" s="11">
        <v>5</v>
      </c>
      <c r="F53" s="11">
        <v>0</v>
      </c>
      <c r="G53" s="11">
        <v>0</v>
      </c>
      <c r="H53" s="11">
        <v>1</v>
      </c>
      <c r="I53" s="11">
        <f t="shared" si="0"/>
        <v>6</v>
      </c>
    </row>
    <row r="54" spans="2:9" ht="20.85" customHeight="1" x14ac:dyDescent="0.25">
      <c r="B54" s="105"/>
      <c r="C54" s="106"/>
      <c r="D54" s="10" t="s">
        <v>54</v>
      </c>
      <c r="E54" s="11">
        <v>62</v>
      </c>
      <c r="F54" s="11">
        <v>0</v>
      </c>
      <c r="G54" s="11">
        <v>2</v>
      </c>
      <c r="H54" s="11">
        <v>2</v>
      </c>
      <c r="I54" s="11">
        <f t="shared" si="0"/>
        <v>66</v>
      </c>
    </row>
    <row r="55" spans="2:9" ht="20.85" customHeight="1" x14ac:dyDescent="0.25">
      <c r="B55" s="105"/>
      <c r="C55" s="106"/>
      <c r="D55" s="10" t="s">
        <v>55</v>
      </c>
      <c r="E55" s="11">
        <v>10</v>
      </c>
      <c r="F55" s="11">
        <v>0</v>
      </c>
      <c r="G55" s="11">
        <v>1</v>
      </c>
      <c r="H55" s="11">
        <v>3</v>
      </c>
      <c r="I55" s="11">
        <f t="shared" si="0"/>
        <v>14</v>
      </c>
    </row>
    <row r="56" spans="2:9" ht="20.85" customHeight="1" x14ac:dyDescent="0.25">
      <c r="B56" s="105"/>
      <c r="C56" s="106"/>
      <c r="D56" s="10" t="s">
        <v>56</v>
      </c>
      <c r="E56" s="11">
        <v>7</v>
      </c>
      <c r="F56" s="11">
        <v>10</v>
      </c>
      <c r="G56" s="11">
        <v>0</v>
      </c>
      <c r="H56" s="11">
        <v>2</v>
      </c>
      <c r="I56" s="11">
        <f t="shared" si="0"/>
        <v>19</v>
      </c>
    </row>
    <row r="57" spans="2:9" ht="20.85" customHeight="1" x14ac:dyDescent="0.25">
      <c r="B57" s="105"/>
      <c r="C57" s="106"/>
      <c r="D57" s="10" t="s">
        <v>57</v>
      </c>
      <c r="E57" s="11">
        <v>2</v>
      </c>
      <c r="F57" s="11">
        <v>0</v>
      </c>
      <c r="G57" s="11">
        <v>1</v>
      </c>
      <c r="H57" s="11">
        <v>1</v>
      </c>
      <c r="I57" s="11">
        <f t="shared" si="0"/>
        <v>4</v>
      </c>
    </row>
    <row r="58" spans="2:9" ht="20.85" customHeight="1" x14ac:dyDescent="0.25">
      <c r="B58" s="105"/>
      <c r="C58" s="106"/>
      <c r="D58" s="10" t="s">
        <v>58</v>
      </c>
      <c r="E58" s="11">
        <v>7</v>
      </c>
      <c r="F58" s="11">
        <v>0</v>
      </c>
      <c r="G58" s="11">
        <v>1</v>
      </c>
      <c r="H58" s="11">
        <v>1</v>
      </c>
      <c r="I58" s="11">
        <f t="shared" si="0"/>
        <v>9</v>
      </c>
    </row>
    <row r="59" spans="2:9" ht="20.85" customHeight="1" x14ac:dyDescent="0.25">
      <c r="B59" s="105"/>
      <c r="C59" s="106"/>
      <c r="D59" s="10" t="s">
        <v>59</v>
      </c>
      <c r="E59" s="11">
        <f>9+5</f>
        <v>14</v>
      </c>
      <c r="F59" s="11">
        <v>0</v>
      </c>
      <c r="G59" s="11">
        <v>2</v>
      </c>
      <c r="H59" s="11">
        <v>2</v>
      </c>
      <c r="I59" s="11">
        <f t="shared" si="0"/>
        <v>18</v>
      </c>
    </row>
    <row r="60" spans="2:9" ht="20.85" customHeight="1" x14ac:dyDescent="0.25">
      <c r="B60" s="105"/>
      <c r="C60" s="106"/>
      <c r="D60" s="10" t="s">
        <v>60</v>
      </c>
      <c r="E60" s="11">
        <v>7</v>
      </c>
      <c r="F60" s="11">
        <v>0</v>
      </c>
      <c r="G60" s="11">
        <v>1</v>
      </c>
      <c r="H60" s="11">
        <v>0</v>
      </c>
      <c r="I60" s="11">
        <f t="shared" si="0"/>
        <v>8</v>
      </c>
    </row>
    <row r="61" spans="2:9" ht="20.85" customHeight="1" x14ac:dyDescent="0.25">
      <c r="B61" s="107" t="s">
        <v>18</v>
      </c>
      <c r="C61" s="108"/>
      <c r="D61" s="109"/>
      <c r="E61" s="12">
        <f>SUM(E41:E60)</f>
        <v>264</v>
      </c>
      <c r="F61" s="12">
        <f t="shared" ref="F61:H61" si="3">SUM(F41:F60)</f>
        <v>14</v>
      </c>
      <c r="G61" s="12">
        <f t="shared" si="3"/>
        <v>21</v>
      </c>
      <c r="H61" s="12">
        <f t="shared" si="3"/>
        <v>46</v>
      </c>
      <c r="I61" s="12">
        <f t="shared" si="0"/>
        <v>345</v>
      </c>
    </row>
    <row r="62" spans="2:9" ht="20.85" customHeight="1" x14ac:dyDescent="0.25">
      <c r="B62" s="110">
        <v>4</v>
      </c>
      <c r="C62" s="112" t="s">
        <v>61</v>
      </c>
      <c r="D62" s="13" t="s">
        <v>62</v>
      </c>
      <c r="E62" s="14">
        <v>0</v>
      </c>
      <c r="F62" s="14">
        <v>4</v>
      </c>
      <c r="G62" s="14">
        <v>2</v>
      </c>
      <c r="H62" s="14">
        <v>0</v>
      </c>
      <c r="I62" s="14">
        <f t="shared" si="0"/>
        <v>6</v>
      </c>
    </row>
    <row r="63" spans="2:9" ht="27" customHeight="1" x14ac:dyDescent="0.25">
      <c r="B63" s="111"/>
      <c r="C63" s="113"/>
      <c r="D63" s="13" t="s">
        <v>63</v>
      </c>
      <c r="E63" s="14">
        <v>4</v>
      </c>
      <c r="F63" s="14">
        <v>13</v>
      </c>
      <c r="G63" s="14">
        <v>2</v>
      </c>
      <c r="H63" s="14">
        <v>0</v>
      </c>
      <c r="I63" s="14">
        <f t="shared" si="0"/>
        <v>19</v>
      </c>
    </row>
    <row r="64" spans="2:9" ht="20.85" customHeight="1" x14ac:dyDescent="0.25">
      <c r="B64" s="111"/>
      <c r="C64" s="113"/>
      <c r="D64" s="13" t="s">
        <v>64</v>
      </c>
      <c r="E64" s="14">
        <v>7</v>
      </c>
      <c r="F64" s="14">
        <v>0</v>
      </c>
      <c r="G64" s="14">
        <v>0</v>
      </c>
      <c r="H64" s="14">
        <v>3</v>
      </c>
      <c r="I64" s="14">
        <f t="shared" si="0"/>
        <v>10</v>
      </c>
    </row>
    <row r="65" spans="2:9" ht="20.85" customHeight="1" x14ac:dyDescent="0.25">
      <c r="B65" s="111"/>
      <c r="C65" s="113"/>
      <c r="D65" s="13" t="s">
        <v>65</v>
      </c>
      <c r="E65" s="14">
        <v>2</v>
      </c>
      <c r="F65" s="14">
        <v>0</v>
      </c>
      <c r="G65" s="14">
        <v>0</v>
      </c>
      <c r="H65" s="14">
        <v>0</v>
      </c>
      <c r="I65" s="14">
        <f t="shared" si="0"/>
        <v>2</v>
      </c>
    </row>
    <row r="66" spans="2:9" ht="20.85" customHeight="1" x14ac:dyDescent="0.25">
      <c r="B66" s="111"/>
      <c r="C66" s="113"/>
      <c r="D66" s="13" t="s">
        <v>66</v>
      </c>
      <c r="E66" s="14">
        <f>11+2</f>
        <v>13</v>
      </c>
      <c r="F66" s="14">
        <v>0</v>
      </c>
      <c r="G66" s="14">
        <v>4</v>
      </c>
      <c r="H66" s="14">
        <v>0</v>
      </c>
      <c r="I66" s="14">
        <f t="shared" si="0"/>
        <v>17</v>
      </c>
    </row>
    <row r="67" spans="2:9" ht="20.85" customHeight="1" x14ac:dyDescent="0.25">
      <c r="B67" s="111"/>
      <c r="C67" s="113"/>
      <c r="D67" s="13" t="s">
        <v>67</v>
      </c>
      <c r="E67" s="14">
        <v>10</v>
      </c>
      <c r="F67" s="14">
        <v>0</v>
      </c>
      <c r="G67" s="14">
        <v>4</v>
      </c>
      <c r="H67" s="14">
        <v>0</v>
      </c>
      <c r="I67" s="14">
        <f t="shared" si="0"/>
        <v>14</v>
      </c>
    </row>
    <row r="68" spans="2:9" ht="20.85" customHeight="1" x14ac:dyDescent="0.25">
      <c r="B68" s="111"/>
      <c r="C68" s="113"/>
      <c r="D68" s="13" t="s">
        <v>68</v>
      </c>
      <c r="E68" s="14">
        <v>3</v>
      </c>
      <c r="F68" s="14">
        <v>9</v>
      </c>
      <c r="G68" s="14">
        <v>5</v>
      </c>
      <c r="H68" s="14">
        <v>0</v>
      </c>
      <c r="I68" s="14">
        <f t="shared" si="0"/>
        <v>17</v>
      </c>
    </row>
    <row r="69" spans="2:9" ht="20.85" customHeight="1" x14ac:dyDescent="0.25">
      <c r="B69" s="111"/>
      <c r="C69" s="113"/>
      <c r="D69" s="13" t="s">
        <v>69</v>
      </c>
      <c r="E69" s="14">
        <v>7</v>
      </c>
      <c r="F69" s="14">
        <v>4</v>
      </c>
      <c r="G69" s="14">
        <v>0</v>
      </c>
      <c r="H69" s="14">
        <v>1</v>
      </c>
      <c r="I69" s="14">
        <f t="shared" si="0"/>
        <v>12</v>
      </c>
    </row>
    <row r="70" spans="2:9" ht="20.85" customHeight="1" x14ac:dyDescent="0.25">
      <c r="B70" s="111"/>
      <c r="C70" s="113"/>
      <c r="D70" s="13" t="s">
        <v>70</v>
      </c>
      <c r="E70" s="14">
        <v>6</v>
      </c>
      <c r="F70" s="14">
        <v>8</v>
      </c>
      <c r="G70" s="14">
        <v>2</v>
      </c>
      <c r="H70" s="14">
        <v>0</v>
      </c>
      <c r="I70" s="14">
        <f t="shared" si="0"/>
        <v>16</v>
      </c>
    </row>
    <row r="71" spans="2:9" ht="20.85" customHeight="1" x14ac:dyDescent="0.25">
      <c r="B71" s="111"/>
      <c r="C71" s="113"/>
      <c r="D71" s="13" t="s">
        <v>71</v>
      </c>
      <c r="E71" s="14">
        <v>5</v>
      </c>
      <c r="F71" s="14">
        <v>9</v>
      </c>
      <c r="G71" s="14">
        <v>2</v>
      </c>
      <c r="H71" s="14">
        <v>0</v>
      </c>
      <c r="I71" s="14">
        <f t="shared" si="0"/>
        <v>16</v>
      </c>
    </row>
    <row r="72" spans="2:9" ht="20.85" customHeight="1" x14ac:dyDescent="0.25">
      <c r="B72" s="111"/>
      <c r="C72" s="113"/>
      <c r="D72" s="13" t="s">
        <v>72</v>
      </c>
      <c r="E72" s="14">
        <v>1</v>
      </c>
      <c r="F72" s="14">
        <v>8</v>
      </c>
      <c r="G72" s="14">
        <v>1</v>
      </c>
      <c r="H72" s="14">
        <v>0</v>
      </c>
      <c r="I72" s="14">
        <f t="shared" si="0"/>
        <v>10</v>
      </c>
    </row>
    <row r="73" spans="2:9" ht="20.85" customHeight="1" x14ac:dyDescent="0.25">
      <c r="B73" s="111"/>
      <c r="C73" s="113"/>
      <c r="D73" s="13" t="s">
        <v>73</v>
      </c>
      <c r="E73" s="14">
        <v>3</v>
      </c>
      <c r="F73" s="14">
        <v>9</v>
      </c>
      <c r="G73" s="14">
        <v>2</v>
      </c>
      <c r="H73" s="14">
        <v>0</v>
      </c>
      <c r="I73" s="14">
        <f t="shared" ref="I73:I136" si="4">+H73+G73+F73+E73</f>
        <v>14</v>
      </c>
    </row>
    <row r="74" spans="2:9" ht="20.85" customHeight="1" x14ac:dyDescent="0.25">
      <c r="B74" s="111"/>
      <c r="C74" s="113"/>
      <c r="D74" s="13" t="s">
        <v>74</v>
      </c>
      <c r="E74" s="14">
        <v>0</v>
      </c>
      <c r="F74" s="14">
        <v>4</v>
      </c>
      <c r="G74" s="14">
        <v>0</v>
      </c>
      <c r="H74" s="14">
        <v>0</v>
      </c>
      <c r="I74" s="14">
        <f t="shared" si="4"/>
        <v>4</v>
      </c>
    </row>
    <row r="75" spans="2:9" ht="20.85" customHeight="1" x14ac:dyDescent="0.25">
      <c r="B75" s="111"/>
      <c r="C75" s="113"/>
      <c r="D75" s="13" t="s">
        <v>75</v>
      </c>
      <c r="E75" s="14">
        <f>7+6</f>
        <v>13</v>
      </c>
      <c r="F75" s="14">
        <v>12</v>
      </c>
      <c r="G75" s="14">
        <v>7</v>
      </c>
      <c r="H75" s="14">
        <v>0</v>
      </c>
      <c r="I75" s="14">
        <f t="shared" si="4"/>
        <v>32</v>
      </c>
    </row>
    <row r="76" spans="2:9" ht="20.85" customHeight="1" x14ac:dyDescent="0.25">
      <c r="B76" s="111"/>
      <c r="C76" s="113"/>
      <c r="D76" s="13" t="s">
        <v>76</v>
      </c>
      <c r="E76" s="14">
        <v>6</v>
      </c>
      <c r="F76" s="14">
        <v>0</v>
      </c>
      <c r="G76" s="14">
        <v>2</v>
      </c>
      <c r="H76" s="14">
        <v>0</v>
      </c>
      <c r="I76" s="14">
        <f t="shared" si="4"/>
        <v>8</v>
      </c>
    </row>
    <row r="77" spans="2:9" ht="20.85" customHeight="1" x14ac:dyDescent="0.25">
      <c r="B77" s="111"/>
      <c r="C77" s="113"/>
      <c r="D77" s="13" t="s">
        <v>77</v>
      </c>
      <c r="E77" s="14">
        <f>25+10</f>
        <v>35</v>
      </c>
      <c r="F77" s="14">
        <v>0</v>
      </c>
      <c r="G77" s="14">
        <v>17</v>
      </c>
      <c r="H77" s="14">
        <v>0</v>
      </c>
      <c r="I77" s="14">
        <f t="shared" si="4"/>
        <v>52</v>
      </c>
    </row>
    <row r="78" spans="2:9" ht="20.85" customHeight="1" x14ac:dyDescent="0.25">
      <c r="B78" s="111"/>
      <c r="C78" s="113"/>
      <c r="D78" s="13" t="s">
        <v>78</v>
      </c>
      <c r="E78" s="14">
        <v>1</v>
      </c>
      <c r="F78" s="14">
        <v>2</v>
      </c>
      <c r="G78" s="14">
        <v>0</v>
      </c>
      <c r="H78" s="14">
        <v>0</v>
      </c>
      <c r="I78" s="14">
        <f t="shared" si="4"/>
        <v>3</v>
      </c>
    </row>
    <row r="79" spans="2:9" ht="20.85" customHeight="1" x14ac:dyDescent="0.25">
      <c r="B79" s="111"/>
      <c r="C79" s="113"/>
      <c r="D79" s="15" t="s">
        <v>79</v>
      </c>
      <c r="E79" s="14">
        <v>14</v>
      </c>
      <c r="F79" s="14">
        <v>2</v>
      </c>
      <c r="G79" s="14">
        <v>0</v>
      </c>
      <c r="H79" s="14">
        <v>0</v>
      </c>
      <c r="I79" s="14">
        <f t="shared" si="4"/>
        <v>16</v>
      </c>
    </row>
    <row r="80" spans="2:9" ht="20.85" customHeight="1" x14ac:dyDescent="0.25">
      <c r="B80" s="96" t="s">
        <v>18</v>
      </c>
      <c r="C80" s="97"/>
      <c r="D80" s="98"/>
      <c r="E80" s="16">
        <f>SUM(E62:E79)</f>
        <v>130</v>
      </c>
      <c r="F80" s="16">
        <f t="shared" ref="F80:H80" si="5">SUM(F62:F79)</f>
        <v>84</v>
      </c>
      <c r="G80" s="16">
        <f t="shared" si="5"/>
        <v>50</v>
      </c>
      <c r="H80" s="16">
        <f t="shared" si="5"/>
        <v>4</v>
      </c>
      <c r="I80" s="16">
        <f t="shared" si="4"/>
        <v>268</v>
      </c>
    </row>
    <row r="81" spans="2:9" ht="20.85" customHeight="1" x14ac:dyDescent="0.25">
      <c r="B81" s="99">
        <v>5</v>
      </c>
      <c r="C81" s="100" t="s">
        <v>80</v>
      </c>
      <c r="D81" s="17" t="s">
        <v>81</v>
      </c>
      <c r="E81" s="18">
        <f>19+20</f>
        <v>39</v>
      </c>
      <c r="F81" s="18">
        <v>0</v>
      </c>
      <c r="G81" s="18">
        <v>10</v>
      </c>
      <c r="H81" s="18">
        <v>0</v>
      </c>
      <c r="I81" s="18">
        <f t="shared" si="4"/>
        <v>49</v>
      </c>
    </row>
    <row r="82" spans="2:9" ht="20.85" customHeight="1" x14ac:dyDescent="0.25">
      <c r="B82" s="99"/>
      <c r="C82" s="100"/>
      <c r="D82" s="17" t="s">
        <v>82</v>
      </c>
      <c r="E82" s="18">
        <v>5</v>
      </c>
      <c r="F82" s="18">
        <v>0</v>
      </c>
      <c r="G82" s="18">
        <v>1</v>
      </c>
      <c r="H82" s="18">
        <v>0</v>
      </c>
      <c r="I82" s="18">
        <f t="shared" si="4"/>
        <v>6</v>
      </c>
    </row>
    <row r="83" spans="2:9" ht="20.85" customHeight="1" x14ac:dyDescent="0.25">
      <c r="B83" s="99"/>
      <c r="C83" s="100"/>
      <c r="D83" s="17" t="s">
        <v>83</v>
      </c>
      <c r="E83" s="18">
        <f>56+29</f>
        <v>85</v>
      </c>
      <c r="F83" s="18">
        <v>0</v>
      </c>
      <c r="G83" s="18">
        <f>16+14</f>
        <v>30</v>
      </c>
      <c r="H83" s="18">
        <v>1</v>
      </c>
      <c r="I83" s="18">
        <f t="shared" si="4"/>
        <v>116</v>
      </c>
    </row>
    <row r="84" spans="2:9" ht="20.85" customHeight="1" x14ac:dyDescent="0.25">
      <c r="B84" s="99"/>
      <c r="C84" s="100"/>
      <c r="D84" s="17" t="s">
        <v>84</v>
      </c>
      <c r="E84" s="18">
        <v>5</v>
      </c>
      <c r="F84" s="18">
        <v>0</v>
      </c>
      <c r="G84" s="18">
        <v>2</v>
      </c>
      <c r="H84" s="18">
        <v>0</v>
      </c>
      <c r="I84" s="18">
        <f t="shared" si="4"/>
        <v>7</v>
      </c>
    </row>
    <row r="85" spans="2:9" ht="20.85" customHeight="1" x14ac:dyDescent="0.25">
      <c r="B85" s="99"/>
      <c r="C85" s="100"/>
      <c r="D85" s="17" t="s">
        <v>85</v>
      </c>
      <c r="E85" s="18">
        <v>27</v>
      </c>
      <c r="F85" s="18">
        <v>0</v>
      </c>
      <c r="G85" s="18">
        <v>0</v>
      </c>
      <c r="H85" s="18">
        <v>1</v>
      </c>
      <c r="I85" s="18">
        <f t="shared" si="4"/>
        <v>28</v>
      </c>
    </row>
    <row r="86" spans="2:9" ht="20.85" customHeight="1" x14ac:dyDescent="0.25">
      <c r="B86" s="99"/>
      <c r="C86" s="100"/>
      <c r="D86" s="17" t="s">
        <v>86</v>
      </c>
      <c r="E86" s="18">
        <v>9</v>
      </c>
      <c r="F86" s="18">
        <v>0</v>
      </c>
      <c r="G86" s="18">
        <v>1</v>
      </c>
      <c r="H86" s="18">
        <v>0</v>
      </c>
      <c r="I86" s="18">
        <f t="shared" si="4"/>
        <v>10</v>
      </c>
    </row>
    <row r="87" spans="2:9" ht="20.85" customHeight="1" x14ac:dyDescent="0.25">
      <c r="B87" s="99"/>
      <c r="C87" s="100"/>
      <c r="D87" s="17" t="s">
        <v>87</v>
      </c>
      <c r="E87" s="18">
        <v>9</v>
      </c>
      <c r="F87" s="18">
        <v>0</v>
      </c>
      <c r="G87" s="18">
        <v>0</v>
      </c>
      <c r="H87" s="18">
        <v>0</v>
      </c>
      <c r="I87" s="18">
        <f t="shared" si="4"/>
        <v>9</v>
      </c>
    </row>
    <row r="88" spans="2:9" ht="20.85" customHeight="1" x14ac:dyDescent="0.25">
      <c r="B88" s="99"/>
      <c r="C88" s="100"/>
      <c r="D88" s="17" t="s">
        <v>88</v>
      </c>
      <c r="E88" s="18">
        <v>2</v>
      </c>
      <c r="F88" s="18">
        <v>0</v>
      </c>
      <c r="G88" s="18">
        <v>0</v>
      </c>
      <c r="H88" s="18">
        <v>0</v>
      </c>
      <c r="I88" s="18">
        <f t="shared" si="4"/>
        <v>2</v>
      </c>
    </row>
    <row r="89" spans="2:9" ht="20.85" customHeight="1" x14ac:dyDescent="0.25">
      <c r="B89" s="99"/>
      <c r="C89" s="100"/>
      <c r="D89" s="17" t="s">
        <v>89</v>
      </c>
      <c r="E89" s="18">
        <v>11</v>
      </c>
      <c r="F89" s="18">
        <v>0</v>
      </c>
      <c r="G89" s="18">
        <v>2</v>
      </c>
      <c r="H89" s="18">
        <v>0</v>
      </c>
      <c r="I89" s="18">
        <f t="shared" si="4"/>
        <v>13</v>
      </c>
    </row>
    <row r="90" spans="2:9" ht="20.85" customHeight="1" x14ac:dyDescent="0.25">
      <c r="B90" s="99"/>
      <c r="C90" s="100"/>
      <c r="D90" s="17" t="s">
        <v>90</v>
      </c>
      <c r="E90" s="18">
        <v>6</v>
      </c>
      <c r="F90" s="18">
        <v>0</v>
      </c>
      <c r="G90" s="18">
        <v>3</v>
      </c>
      <c r="H90" s="18">
        <v>0</v>
      </c>
      <c r="I90" s="18">
        <f t="shared" si="4"/>
        <v>9</v>
      </c>
    </row>
    <row r="91" spans="2:9" ht="20.85" customHeight="1" x14ac:dyDescent="0.25">
      <c r="B91" s="99"/>
      <c r="C91" s="100"/>
      <c r="D91" s="17" t="s">
        <v>91</v>
      </c>
      <c r="E91" s="18">
        <v>6</v>
      </c>
      <c r="F91" s="18">
        <v>0</v>
      </c>
      <c r="G91" s="18">
        <v>1</v>
      </c>
      <c r="H91" s="18">
        <v>0</v>
      </c>
      <c r="I91" s="18">
        <f t="shared" si="4"/>
        <v>7</v>
      </c>
    </row>
    <row r="92" spans="2:9" ht="20.85" customHeight="1" x14ac:dyDescent="0.25">
      <c r="B92" s="99"/>
      <c r="C92" s="100"/>
      <c r="D92" s="17" t="s">
        <v>92</v>
      </c>
      <c r="E92" s="18">
        <v>9</v>
      </c>
      <c r="F92" s="18">
        <v>0</v>
      </c>
      <c r="G92" s="18">
        <v>2</v>
      </c>
      <c r="H92" s="18">
        <v>0</v>
      </c>
      <c r="I92" s="18">
        <f t="shared" si="4"/>
        <v>11</v>
      </c>
    </row>
    <row r="93" spans="2:9" ht="20.85" customHeight="1" x14ac:dyDescent="0.25">
      <c r="B93" s="99"/>
      <c r="C93" s="100"/>
      <c r="D93" s="17" t="s">
        <v>93</v>
      </c>
      <c r="E93" s="18">
        <f>17+3</f>
        <v>20</v>
      </c>
      <c r="F93" s="18">
        <v>0</v>
      </c>
      <c r="G93" s="18">
        <v>3</v>
      </c>
      <c r="H93" s="18">
        <v>0</v>
      </c>
      <c r="I93" s="18">
        <f t="shared" si="4"/>
        <v>23</v>
      </c>
    </row>
    <row r="94" spans="2:9" ht="20.85" customHeight="1" x14ac:dyDescent="0.25">
      <c r="B94" s="99"/>
      <c r="C94" s="100"/>
      <c r="D94" s="17" t="s">
        <v>94</v>
      </c>
      <c r="E94" s="18">
        <v>7</v>
      </c>
      <c r="F94" s="18">
        <v>0</v>
      </c>
      <c r="G94" s="18">
        <v>1</v>
      </c>
      <c r="H94" s="18">
        <v>0</v>
      </c>
      <c r="I94" s="18">
        <f t="shared" si="4"/>
        <v>8</v>
      </c>
    </row>
    <row r="95" spans="2:9" ht="20.85" customHeight="1" x14ac:dyDescent="0.25">
      <c r="B95" s="99"/>
      <c r="C95" s="100"/>
      <c r="D95" s="17" t="s">
        <v>95</v>
      </c>
      <c r="E95" s="18">
        <v>6</v>
      </c>
      <c r="F95" s="18">
        <v>0</v>
      </c>
      <c r="G95" s="18">
        <v>0</v>
      </c>
      <c r="H95" s="18">
        <v>0</v>
      </c>
      <c r="I95" s="18">
        <f t="shared" si="4"/>
        <v>6</v>
      </c>
    </row>
    <row r="96" spans="2:9" ht="20.85" customHeight="1" x14ac:dyDescent="0.25">
      <c r="B96" s="99"/>
      <c r="C96" s="100"/>
      <c r="D96" s="17" t="s">
        <v>96</v>
      </c>
      <c r="E96" s="18">
        <f>9+5</f>
        <v>14</v>
      </c>
      <c r="F96" s="18">
        <v>0</v>
      </c>
      <c r="G96" s="18">
        <v>1</v>
      </c>
      <c r="H96" s="18">
        <v>0</v>
      </c>
      <c r="I96" s="18">
        <f t="shared" si="4"/>
        <v>15</v>
      </c>
    </row>
    <row r="97" spans="2:9" ht="20.85" customHeight="1" x14ac:dyDescent="0.25">
      <c r="B97" s="99"/>
      <c r="C97" s="100"/>
      <c r="D97" s="17" t="s">
        <v>97</v>
      </c>
      <c r="E97" s="18">
        <v>2</v>
      </c>
      <c r="F97" s="18">
        <v>0</v>
      </c>
      <c r="G97" s="18">
        <v>4</v>
      </c>
      <c r="H97" s="18">
        <v>1</v>
      </c>
      <c r="I97" s="18">
        <f t="shared" si="4"/>
        <v>7</v>
      </c>
    </row>
    <row r="98" spans="2:9" ht="20.85" customHeight="1" x14ac:dyDescent="0.25">
      <c r="B98" s="99"/>
      <c r="C98" s="100"/>
      <c r="D98" s="17" t="s">
        <v>98</v>
      </c>
      <c r="E98" s="18">
        <v>5</v>
      </c>
      <c r="F98" s="18">
        <v>0</v>
      </c>
      <c r="G98" s="18">
        <v>0</v>
      </c>
      <c r="H98" s="18">
        <v>0</v>
      </c>
      <c r="I98" s="18">
        <f t="shared" si="4"/>
        <v>5</v>
      </c>
    </row>
    <row r="99" spans="2:9" ht="20.85" customHeight="1" x14ac:dyDescent="0.25">
      <c r="B99" s="99"/>
      <c r="C99" s="100"/>
      <c r="D99" s="17" t="s">
        <v>99</v>
      </c>
      <c r="E99" s="18">
        <v>3</v>
      </c>
      <c r="F99" s="18">
        <v>18</v>
      </c>
      <c r="G99" s="18">
        <v>2</v>
      </c>
      <c r="H99" s="18">
        <v>0</v>
      </c>
      <c r="I99" s="18">
        <f t="shared" si="4"/>
        <v>23</v>
      </c>
    </row>
    <row r="100" spans="2:9" ht="20.85" customHeight="1" x14ac:dyDescent="0.25">
      <c r="B100" s="99"/>
      <c r="C100" s="100"/>
      <c r="D100" s="17" t="s">
        <v>100</v>
      </c>
      <c r="E100" s="18">
        <f>14+12</f>
        <v>26</v>
      </c>
      <c r="F100" s="18">
        <v>0</v>
      </c>
      <c r="G100" s="18">
        <v>1</v>
      </c>
      <c r="H100" s="18">
        <v>1</v>
      </c>
      <c r="I100" s="18">
        <f t="shared" si="4"/>
        <v>28</v>
      </c>
    </row>
    <row r="101" spans="2:9" ht="20.85" customHeight="1" x14ac:dyDescent="0.25">
      <c r="B101" s="99"/>
      <c r="C101" s="100"/>
      <c r="D101" s="17" t="s">
        <v>101</v>
      </c>
      <c r="E101" s="18">
        <v>12</v>
      </c>
      <c r="F101" s="18">
        <v>3</v>
      </c>
      <c r="G101" s="18">
        <v>2</v>
      </c>
      <c r="H101" s="18">
        <v>0</v>
      </c>
      <c r="I101" s="18">
        <f t="shared" si="4"/>
        <v>17</v>
      </c>
    </row>
    <row r="102" spans="2:9" ht="20.85" customHeight="1" x14ac:dyDescent="0.25">
      <c r="B102" s="99"/>
      <c r="C102" s="100"/>
      <c r="D102" s="17" t="s">
        <v>102</v>
      </c>
      <c r="E102" s="18">
        <v>18</v>
      </c>
      <c r="F102" s="18">
        <v>10</v>
      </c>
      <c r="G102" s="18">
        <v>1</v>
      </c>
      <c r="H102" s="18">
        <v>0</v>
      </c>
      <c r="I102" s="18">
        <f t="shared" si="4"/>
        <v>29</v>
      </c>
    </row>
    <row r="103" spans="2:9" ht="20.85" customHeight="1" x14ac:dyDescent="0.25">
      <c r="B103" s="101" t="s">
        <v>18</v>
      </c>
      <c r="C103" s="102"/>
      <c r="D103" s="103"/>
      <c r="E103" s="19">
        <f>SUM(E81:E102)</f>
        <v>326</v>
      </c>
      <c r="F103" s="19">
        <f t="shared" ref="F103:H103" si="6">SUM(F81:F102)</f>
        <v>31</v>
      </c>
      <c r="G103" s="19">
        <f t="shared" si="6"/>
        <v>67</v>
      </c>
      <c r="H103" s="19">
        <f t="shared" si="6"/>
        <v>4</v>
      </c>
      <c r="I103" s="19">
        <f t="shared" si="4"/>
        <v>428</v>
      </c>
    </row>
    <row r="104" spans="2:9" ht="20.85" customHeight="1" x14ac:dyDescent="0.25">
      <c r="B104" s="120">
        <v>6</v>
      </c>
      <c r="C104" s="121" t="s">
        <v>103</v>
      </c>
      <c r="D104" s="20" t="s">
        <v>104</v>
      </c>
      <c r="E104" s="21">
        <f>8+7</f>
        <v>15</v>
      </c>
      <c r="F104" s="21">
        <v>0</v>
      </c>
      <c r="G104" s="21">
        <v>4</v>
      </c>
      <c r="H104" s="21">
        <v>0</v>
      </c>
      <c r="I104" s="21">
        <f t="shared" si="4"/>
        <v>19</v>
      </c>
    </row>
    <row r="105" spans="2:9" ht="20.85" customHeight="1" x14ac:dyDescent="0.25">
      <c r="B105" s="120"/>
      <c r="C105" s="121"/>
      <c r="D105" s="20" t="s">
        <v>105</v>
      </c>
      <c r="E105" s="21">
        <v>9</v>
      </c>
      <c r="F105" s="21">
        <v>0</v>
      </c>
      <c r="G105" s="21">
        <v>0</v>
      </c>
      <c r="H105" s="21">
        <v>0</v>
      </c>
      <c r="I105" s="21">
        <f t="shared" si="4"/>
        <v>9</v>
      </c>
    </row>
    <row r="106" spans="2:9" ht="20.85" customHeight="1" x14ac:dyDescent="0.25">
      <c r="B106" s="120"/>
      <c r="C106" s="121"/>
      <c r="D106" s="20" t="s">
        <v>106</v>
      </c>
      <c r="E106" s="21">
        <v>33</v>
      </c>
      <c r="F106" s="21">
        <v>0</v>
      </c>
      <c r="G106" s="21">
        <v>4</v>
      </c>
      <c r="H106" s="21">
        <v>0</v>
      </c>
      <c r="I106" s="21">
        <f t="shared" si="4"/>
        <v>37</v>
      </c>
    </row>
    <row r="107" spans="2:9" ht="20.85" customHeight="1" x14ac:dyDescent="0.25">
      <c r="B107" s="120"/>
      <c r="C107" s="121"/>
      <c r="D107" s="20" t="s">
        <v>107</v>
      </c>
      <c r="E107" s="21">
        <v>5</v>
      </c>
      <c r="F107" s="21">
        <v>0</v>
      </c>
      <c r="G107" s="21">
        <v>0</v>
      </c>
      <c r="H107" s="21">
        <v>0</v>
      </c>
      <c r="I107" s="21">
        <f t="shared" si="4"/>
        <v>5</v>
      </c>
    </row>
    <row r="108" spans="2:9" ht="20.85" customHeight="1" x14ac:dyDescent="0.25">
      <c r="B108" s="120"/>
      <c r="C108" s="121"/>
      <c r="D108" s="20" t="s">
        <v>108</v>
      </c>
      <c r="E108" s="21">
        <v>3</v>
      </c>
      <c r="F108" s="21">
        <v>0</v>
      </c>
      <c r="G108" s="21">
        <v>0</v>
      </c>
      <c r="H108" s="21">
        <v>0</v>
      </c>
      <c r="I108" s="21">
        <f t="shared" si="4"/>
        <v>3</v>
      </c>
    </row>
    <row r="109" spans="2:9" ht="20.85" customHeight="1" x14ac:dyDescent="0.25">
      <c r="B109" s="120"/>
      <c r="C109" s="121"/>
      <c r="D109" s="20" t="s">
        <v>109</v>
      </c>
      <c r="E109" s="21">
        <v>3</v>
      </c>
      <c r="F109" s="21">
        <v>0</v>
      </c>
      <c r="G109" s="21">
        <v>1</v>
      </c>
      <c r="H109" s="21">
        <v>0</v>
      </c>
      <c r="I109" s="21">
        <f t="shared" si="4"/>
        <v>4</v>
      </c>
    </row>
    <row r="110" spans="2:9" ht="20.85" customHeight="1" x14ac:dyDescent="0.25">
      <c r="B110" s="120"/>
      <c r="C110" s="121"/>
      <c r="D110" s="20" t="s">
        <v>110</v>
      </c>
      <c r="E110" s="21">
        <v>8</v>
      </c>
      <c r="F110" s="21">
        <v>0</v>
      </c>
      <c r="G110" s="21">
        <v>0</v>
      </c>
      <c r="H110" s="21">
        <v>0</v>
      </c>
      <c r="I110" s="21">
        <f t="shared" si="4"/>
        <v>8</v>
      </c>
    </row>
    <row r="111" spans="2:9" ht="20.85" customHeight="1" x14ac:dyDescent="0.25">
      <c r="B111" s="120"/>
      <c r="C111" s="121"/>
      <c r="D111" s="20" t="s">
        <v>111</v>
      </c>
      <c r="E111" s="21">
        <v>28</v>
      </c>
      <c r="F111" s="21">
        <v>0</v>
      </c>
      <c r="G111" s="21">
        <v>9</v>
      </c>
      <c r="H111" s="21">
        <v>0</v>
      </c>
      <c r="I111" s="21">
        <f t="shared" si="4"/>
        <v>37</v>
      </c>
    </row>
    <row r="112" spans="2:9" ht="20.85" customHeight="1" x14ac:dyDescent="0.25">
      <c r="B112" s="120"/>
      <c r="C112" s="121"/>
      <c r="D112" s="20" t="s">
        <v>112</v>
      </c>
      <c r="E112" s="21">
        <v>0</v>
      </c>
      <c r="F112" s="21">
        <v>0</v>
      </c>
      <c r="G112" s="21">
        <v>2</v>
      </c>
      <c r="H112" s="21">
        <v>0</v>
      </c>
      <c r="I112" s="21">
        <f t="shared" si="4"/>
        <v>2</v>
      </c>
    </row>
    <row r="113" spans="2:9" ht="20.85" customHeight="1" x14ac:dyDescent="0.25">
      <c r="B113" s="120"/>
      <c r="C113" s="121"/>
      <c r="D113" s="20" t="s">
        <v>113</v>
      </c>
      <c r="E113" s="21">
        <v>20</v>
      </c>
      <c r="F113" s="21">
        <v>0</v>
      </c>
      <c r="G113" s="21">
        <v>1</v>
      </c>
      <c r="H113" s="21">
        <v>0</v>
      </c>
      <c r="I113" s="21">
        <f t="shared" si="4"/>
        <v>21</v>
      </c>
    </row>
    <row r="114" spans="2:9" ht="20.85" customHeight="1" x14ac:dyDescent="0.25">
      <c r="B114" s="120"/>
      <c r="C114" s="121"/>
      <c r="D114" s="20" t="s">
        <v>114</v>
      </c>
      <c r="E114" s="21">
        <f>23+11+15</f>
        <v>49</v>
      </c>
      <c r="F114" s="21">
        <v>0</v>
      </c>
      <c r="G114" s="21">
        <v>2</v>
      </c>
      <c r="H114" s="21">
        <v>0</v>
      </c>
      <c r="I114" s="21">
        <f t="shared" si="4"/>
        <v>51</v>
      </c>
    </row>
    <row r="115" spans="2:9" ht="20.85" customHeight="1" x14ac:dyDescent="0.25">
      <c r="B115" s="131" t="s">
        <v>18</v>
      </c>
      <c r="C115" s="132"/>
      <c r="D115" s="133"/>
      <c r="E115" s="22">
        <f>SUM(E104:E114)</f>
        <v>173</v>
      </c>
      <c r="F115" s="22">
        <f t="shared" ref="F115:H115" si="7">SUM(F104:F114)</f>
        <v>0</v>
      </c>
      <c r="G115" s="22">
        <f t="shared" si="7"/>
        <v>23</v>
      </c>
      <c r="H115" s="22">
        <f t="shared" si="7"/>
        <v>0</v>
      </c>
      <c r="I115" s="22">
        <f t="shared" si="4"/>
        <v>196</v>
      </c>
    </row>
    <row r="116" spans="2:9" ht="20.85" customHeight="1" x14ac:dyDescent="0.25">
      <c r="B116" s="129">
        <v>7</v>
      </c>
      <c r="C116" s="86" t="s">
        <v>115</v>
      </c>
      <c r="D116" s="23" t="s">
        <v>116</v>
      </c>
      <c r="E116" s="24">
        <v>5</v>
      </c>
      <c r="F116" s="24">
        <v>0</v>
      </c>
      <c r="G116" s="24">
        <f>3+6</f>
        <v>9</v>
      </c>
      <c r="H116" s="24">
        <v>0</v>
      </c>
      <c r="I116" s="24">
        <f t="shared" si="4"/>
        <v>14</v>
      </c>
    </row>
    <row r="117" spans="2:9" ht="20.85" customHeight="1" x14ac:dyDescent="0.25">
      <c r="B117" s="130"/>
      <c r="C117" s="87"/>
      <c r="D117" s="23" t="s">
        <v>117</v>
      </c>
      <c r="E117" s="24">
        <v>20</v>
      </c>
      <c r="F117" s="24">
        <v>0</v>
      </c>
      <c r="G117" s="24">
        <v>2</v>
      </c>
      <c r="H117" s="24">
        <v>0</v>
      </c>
      <c r="I117" s="24">
        <f t="shared" si="4"/>
        <v>22</v>
      </c>
    </row>
    <row r="118" spans="2:9" ht="20.85" customHeight="1" x14ac:dyDescent="0.25">
      <c r="B118" s="130"/>
      <c r="C118" s="87"/>
      <c r="D118" s="23" t="s">
        <v>118</v>
      </c>
      <c r="E118" s="24">
        <f>17+18</f>
        <v>35</v>
      </c>
      <c r="F118" s="24">
        <v>0</v>
      </c>
      <c r="G118" s="24">
        <v>1</v>
      </c>
      <c r="H118" s="24">
        <v>0</v>
      </c>
      <c r="I118" s="24">
        <f t="shared" si="4"/>
        <v>36</v>
      </c>
    </row>
    <row r="119" spans="2:9" ht="20.85" customHeight="1" x14ac:dyDescent="0.25">
      <c r="B119" s="130"/>
      <c r="C119" s="87"/>
      <c r="D119" s="23" t="s">
        <v>119</v>
      </c>
      <c r="E119" s="24">
        <v>12</v>
      </c>
      <c r="F119" s="24">
        <v>2</v>
      </c>
      <c r="G119" s="24">
        <v>1</v>
      </c>
      <c r="H119" s="24">
        <v>0</v>
      </c>
      <c r="I119" s="24">
        <f t="shared" si="4"/>
        <v>15</v>
      </c>
    </row>
    <row r="120" spans="2:9" ht="20.85" customHeight="1" x14ac:dyDescent="0.25">
      <c r="B120" s="130"/>
      <c r="C120" s="87"/>
      <c r="D120" s="23" t="s">
        <v>120</v>
      </c>
      <c r="E120" s="24">
        <f>13+12</f>
        <v>25</v>
      </c>
      <c r="F120" s="24">
        <v>0</v>
      </c>
      <c r="G120" s="24">
        <v>1</v>
      </c>
      <c r="H120" s="24">
        <v>0</v>
      </c>
      <c r="I120" s="24">
        <f t="shared" si="4"/>
        <v>26</v>
      </c>
    </row>
    <row r="121" spans="2:9" ht="20.85" customHeight="1" x14ac:dyDescent="0.25">
      <c r="B121" s="130"/>
      <c r="C121" s="87"/>
      <c r="D121" s="23" t="s">
        <v>121</v>
      </c>
      <c r="E121" s="24">
        <f>47+1</f>
        <v>48</v>
      </c>
      <c r="F121" s="24">
        <v>0</v>
      </c>
      <c r="G121" s="24">
        <v>6</v>
      </c>
      <c r="H121" s="24">
        <v>0</v>
      </c>
      <c r="I121" s="24">
        <f t="shared" si="4"/>
        <v>54</v>
      </c>
    </row>
    <row r="122" spans="2:9" ht="20.85" customHeight="1" x14ac:dyDescent="0.25">
      <c r="B122" s="130"/>
      <c r="C122" s="87"/>
      <c r="D122" s="23" t="s">
        <v>122</v>
      </c>
      <c r="E122" s="24">
        <v>12</v>
      </c>
      <c r="F122" s="24">
        <v>0</v>
      </c>
      <c r="G122" s="24">
        <v>0</v>
      </c>
      <c r="H122" s="24">
        <v>0</v>
      </c>
      <c r="I122" s="24">
        <f t="shared" si="4"/>
        <v>12</v>
      </c>
    </row>
    <row r="123" spans="2:9" ht="20.85" customHeight="1" x14ac:dyDescent="0.25">
      <c r="B123" s="130"/>
      <c r="C123" s="87"/>
      <c r="D123" s="23" t="s">
        <v>123</v>
      </c>
      <c r="E123" s="24">
        <v>22</v>
      </c>
      <c r="F123" s="24">
        <v>0</v>
      </c>
      <c r="G123" s="24">
        <v>1</v>
      </c>
      <c r="H123" s="24">
        <v>0</v>
      </c>
      <c r="I123" s="24">
        <f t="shared" si="4"/>
        <v>23</v>
      </c>
    </row>
    <row r="124" spans="2:9" ht="20.85" customHeight="1" x14ac:dyDescent="0.25">
      <c r="B124" s="130"/>
      <c r="C124" s="87"/>
      <c r="D124" s="23" t="s">
        <v>124</v>
      </c>
      <c r="E124" s="24">
        <f>17+5</f>
        <v>22</v>
      </c>
      <c r="F124" s="24">
        <v>0</v>
      </c>
      <c r="G124" s="24">
        <v>4</v>
      </c>
      <c r="H124" s="24">
        <v>0</v>
      </c>
      <c r="I124" s="24">
        <f t="shared" si="4"/>
        <v>26</v>
      </c>
    </row>
    <row r="125" spans="2:9" ht="20.85" customHeight="1" x14ac:dyDescent="0.25">
      <c r="B125" s="130"/>
      <c r="C125" s="87"/>
      <c r="D125" s="23" t="s">
        <v>125</v>
      </c>
      <c r="E125" s="24">
        <v>44</v>
      </c>
      <c r="F125" s="24">
        <v>0</v>
      </c>
      <c r="G125" s="24">
        <v>2</v>
      </c>
      <c r="H125" s="24">
        <v>0</v>
      </c>
      <c r="I125" s="24">
        <f t="shared" si="4"/>
        <v>46</v>
      </c>
    </row>
    <row r="126" spans="2:9" ht="20.85" customHeight="1" x14ac:dyDescent="0.25">
      <c r="B126" s="130"/>
      <c r="C126" s="87"/>
      <c r="D126" s="23" t="s">
        <v>126</v>
      </c>
      <c r="E126" s="24">
        <v>13</v>
      </c>
      <c r="F126" s="24">
        <v>0</v>
      </c>
      <c r="G126" s="24">
        <v>0</v>
      </c>
      <c r="H126" s="24">
        <v>0</v>
      </c>
      <c r="I126" s="24">
        <f t="shared" si="4"/>
        <v>13</v>
      </c>
    </row>
    <row r="127" spans="2:9" ht="20.85" customHeight="1" x14ac:dyDescent="0.25">
      <c r="B127" s="130"/>
      <c r="C127" s="87"/>
      <c r="D127" s="23" t="s">
        <v>127</v>
      </c>
      <c r="E127" s="24">
        <f>17+18</f>
        <v>35</v>
      </c>
      <c r="F127" s="24">
        <v>0</v>
      </c>
      <c r="G127" s="24">
        <v>1</v>
      </c>
      <c r="H127" s="24">
        <v>0</v>
      </c>
      <c r="I127" s="24">
        <f t="shared" si="4"/>
        <v>36</v>
      </c>
    </row>
    <row r="128" spans="2:9" ht="20.85" customHeight="1" x14ac:dyDescent="0.25">
      <c r="B128" s="130"/>
      <c r="C128" s="87"/>
      <c r="D128" s="23" t="s">
        <v>128</v>
      </c>
      <c r="E128" s="24">
        <v>6</v>
      </c>
      <c r="F128" s="24">
        <v>0</v>
      </c>
      <c r="G128" s="24">
        <v>0</v>
      </c>
      <c r="H128" s="24">
        <v>0</v>
      </c>
      <c r="I128" s="24">
        <f t="shared" si="4"/>
        <v>6</v>
      </c>
    </row>
    <row r="129" spans="2:9" ht="20.85" customHeight="1" x14ac:dyDescent="0.25">
      <c r="B129" s="130"/>
      <c r="C129" s="87"/>
      <c r="D129" s="23" t="s">
        <v>129</v>
      </c>
      <c r="E129" s="24">
        <f>17+3</f>
        <v>20</v>
      </c>
      <c r="F129" s="24">
        <v>0</v>
      </c>
      <c r="G129" s="24">
        <v>0</v>
      </c>
      <c r="H129" s="24">
        <v>0</v>
      </c>
      <c r="I129" s="24">
        <f t="shared" si="4"/>
        <v>20</v>
      </c>
    </row>
    <row r="130" spans="2:9" ht="20.85" customHeight="1" x14ac:dyDescent="0.25">
      <c r="B130" s="130"/>
      <c r="C130" s="87"/>
      <c r="D130" s="23" t="s">
        <v>130</v>
      </c>
      <c r="E130" s="24">
        <v>20</v>
      </c>
      <c r="F130" s="24">
        <v>16</v>
      </c>
      <c r="G130" s="24">
        <v>6</v>
      </c>
      <c r="H130" s="24">
        <v>0</v>
      </c>
      <c r="I130" s="24">
        <f t="shared" si="4"/>
        <v>42</v>
      </c>
    </row>
    <row r="131" spans="2:9" ht="20.85" customHeight="1" x14ac:dyDescent="0.25">
      <c r="B131" s="130"/>
      <c r="C131" s="87"/>
      <c r="D131" s="23" t="s">
        <v>131</v>
      </c>
      <c r="E131" s="24">
        <v>2</v>
      </c>
      <c r="F131" s="24">
        <v>0</v>
      </c>
      <c r="G131" s="24">
        <v>0</v>
      </c>
      <c r="H131" s="24">
        <v>0</v>
      </c>
      <c r="I131" s="24">
        <f t="shared" si="4"/>
        <v>2</v>
      </c>
    </row>
    <row r="132" spans="2:9" ht="20.85" customHeight="1" x14ac:dyDescent="0.25">
      <c r="B132" s="130"/>
      <c r="C132" s="87"/>
      <c r="D132" s="23" t="s">
        <v>132</v>
      </c>
      <c r="E132" s="24">
        <v>6</v>
      </c>
      <c r="F132" s="24">
        <v>0</v>
      </c>
      <c r="G132" s="24">
        <v>1</v>
      </c>
      <c r="H132" s="24">
        <v>0</v>
      </c>
      <c r="I132" s="24">
        <f t="shared" si="4"/>
        <v>7</v>
      </c>
    </row>
    <row r="133" spans="2:9" ht="20.85" customHeight="1" x14ac:dyDescent="0.25">
      <c r="B133" s="130"/>
      <c r="C133" s="87"/>
      <c r="D133" s="23" t="s">
        <v>133</v>
      </c>
      <c r="E133" s="24">
        <v>10</v>
      </c>
      <c r="F133" s="24">
        <v>0</v>
      </c>
      <c r="G133" s="24">
        <v>0</v>
      </c>
      <c r="H133" s="24">
        <v>0</v>
      </c>
      <c r="I133" s="24">
        <f t="shared" si="4"/>
        <v>10</v>
      </c>
    </row>
    <row r="134" spans="2:9" ht="20.85" customHeight="1" x14ac:dyDescent="0.25">
      <c r="B134" s="130"/>
      <c r="C134" s="87"/>
      <c r="D134" s="23" t="s">
        <v>134</v>
      </c>
      <c r="E134" s="24">
        <f>9+2</f>
        <v>11</v>
      </c>
      <c r="F134" s="24">
        <v>0</v>
      </c>
      <c r="G134" s="24">
        <v>3</v>
      </c>
      <c r="H134" s="24">
        <v>0</v>
      </c>
      <c r="I134" s="24">
        <f t="shared" si="4"/>
        <v>14</v>
      </c>
    </row>
    <row r="135" spans="2:9" ht="20.85" customHeight="1" x14ac:dyDescent="0.25">
      <c r="B135" s="130"/>
      <c r="C135" s="87"/>
      <c r="D135" s="23" t="s">
        <v>135</v>
      </c>
      <c r="E135" s="24">
        <v>30</v>
      </c>
      <c r="F135" s="24">
        <v>1</v>
      </c>
      <c r="G135" s="24">
        <v>2</v>
      </c>
      <c r="H135" s="24">
        <v>0</v>
      </c>
      <c r="I135" s="24">
        <f t="shared" si="4"/>
        <v>33</v>
      </c>
    </row>
    <row r="136" spans="2:9" ht="20.85" customHeight="1" x14ac:dyDescent="0.25">
      <c r="B136" s="130"/>
      <c r="C136" s="87"/>
      <c r="D136" s="23" t="s">
        <v>136</v>
      </c>
      <c r="E136" s="24">
        <f>16+1</f>
        <v>17</v>
      </c>
      <c r="F136" s="24">
        <v>0</v>
      </c>
      <c r="G136" s="24">
        <v>2</v>
      </c>
      <c r="H136" s="24">
        <v>0</v>
      </c>
      <c r="I136" s="24">
        <f t="shared" si="4"/>
        <v>19</v>
      </c>
    </row>
    <row r="137" spans="2:9" ht="20.85" customHeight="1" x14ac:dyDescent="0.25">
      <c r="B137" s="130"/>
      <c r="C137" s="87"/>
      <c r="D137" s="23" t="s">
        <v>137</v>
      </c>
      <c r="E137" s="24">
        <v>2</v>
      </c>
      <c r="F137" s="24">
        <v>0</v>
      </c>
      <c r="G137" s="24">
        <v>2</v>
      </c>
      <c r="H137" s="24">
        <v>0</v>
      </c>
      <c r="I137" s="24">
        <f t="shared" ref="I137:I201" si="8">+H137+G137+F137+E137</f>
        <v>4</v>
      </c>
    </row>
    <row r="138" spans="2:9" ht="20.85" customHeight="1" x14ac:dyDescent="0.25">
      <c r="B138" s="130"/>
      <c r="C138" s="87"/>
      <c r="D138" s="23" t="s">
        <v>138</v>
      </c>
      <c r="E138" s="24">
        <f>6+7</f>
        <v>13</v>
      </c>
      <c r="F138" s="24">
        <v>0</v>
      </c>
      <c r="G138" s="24">
        <v>1</v>
      </c>
      <c r="H138" s="24">
        <v>0</v>
      </c>
      <c r="I138" s="24">
        <f t="shared" si="8"/>
        <v>14</v>
      </c>
    </row>
    <row r="139" spans="2:9" ht="20.85" customHeight="1" x14ac:dyDescent="0.25">
      <c r="B139" s="130"/>
      <c r="C139" s="87"/>
      <c r="D139" s="23" t="s">
        <v>139</v>
      </c>
      <c r="E139" s="24">
        <f>9+3</f>
        <v>12</v>
      </c>
      <c r="F139" s="24">
        <v>0</v>
      </c>
      <c r="G139" s="24">
        <v>1</v>
      </c>
      <c r="H139" s="24">
        <v>0</v>
      </c>
      <c r="I139" s="24">
        <f t="shared" si="8"/>
        <v>13</v>
      </c>
    </row>
    <row r="140" spans="2:9" ht="20.85" customHeight="1" x14ac:dyDescent="0.25">
      <c r="B140" s="130"/>
      <c r="C140" s="87"/>
      <c r="D140" s="23" t="s">
        <v>140</v>
      </c>
      <c r="E140" s="24">
        <f>6+4+2</f>
        <v>12</v>
      </c>
      <c r="F140" s="24">
        <v>0</v>
      </c>
      <c r="G140" s="24">
        <v>1</v>
      </c>
      <c r="H140" s="24">
        <v>0</v>
      </c>
      <c r="I140" s="24">
        <f t="shared" si="8"/>
        <v>13</v>
      </c>
    </row>
    <row r="141" spans="2:9" ht="20.85" customHeight="1" x14ac:dyDescent="0.25">
      <c r="B141" s="130"/>
      <c r="C141" s="87"/>
      <c r="D141" s="23" t="s">
        <v>141</v>
      </c>
      <c r="E141" s="24">
        <v>24</v>
      </c>
      <c r="F141" s="24">
        <v>0</v>
      </c>
      <c r="G141" s="24">
        <v>10</v>
      </c>
      <c r="H141" s="24">
        <v>0</v>
      </c>
      <c r="I141" s="24">
        <f t="shared" si="8"/>
        <v>34</v>
      </c>
    </row>
    <row r="142" spans="2:9" ht="20.85" customHeight="1" x14ac:dyDescent="0.25">
      <c r="B142" s="130"/>
      <c r="C142" s="87"/>
      <c r="D142" s="23" t="s">
        <v>142</v>
      </c>
      <c r="E142" s="24">
        <v>24</v>
      </c>
      <c r="F142" s="24">
        <v>0</v>
      </c>
      <c r="G142" s="24">
        <f>5+8</f>
        <v>13</v>
      </c>
      <c r="H142" s="24">
        <v>0</v>
      </c>
      <c r="I142" s="24">
        <f t="shared" si="8"/>
        <v>37</v>
      </c>
    </row>
    <row r="143" spans="2:9" ht="20.85" customHeight="1" x14ac:dyDescent="0.25">
      <c r="B143" s="130"/>
      <c r="C143" s="87"/>
      <c r="D143" s="23" t="s">
        <v>143</v>
      </c>
      <c r="E143" s="24">
        <v>17</v>
      </c>
      <c r="F143" s="24">
        <v>0</v>
      </c>
      <c r="G143" s="24">
        <v>8</v>
      </c>
      <c r="H143" s="24">
        <v>0</v>
      </c>
      <c r="I143" s="24">
        <f t="shared" si="8"/>
        <v>25</v>
      </c>
    </row>
    <row r="144" spans="2:9" ht="20.85" customHeight="1" x14ac:dyDescent="0.25">
      <c r="B144" s="130"/>
      <c r="C144" s="87"/>
      <c r="D144" s="23" t="s">
        <v>144</v>
      </c>
      <c r="E144" s="24">
        <v>10</v>
      </c>
      <c r="F144" s="24">
        <v>0</v>
      </c>
      <c r="G144" s="24">
        <v>2</v>
      </c>
      <c r="H144" s="24">
        <v>0</v>
      </c>
      <c r="I144" s="24">
        <f t="shared" si="8"/>
        <v>12</v>
      </c>
    </row>
    <row r="145" spans="2:9" ht="20.85" customHeight="1" x14ac:dyDescent="0.25">
      <c r="B145" s="130"/>
      <c r="C145" s="87"/>
      <c r="D145" s="25" t="s">
        <v>145</v>
      </c>
      <c r="E145" s="24">
        <v>8</v>
      </c>
      <c r="F145" s="24">
        <v>0</v>
      </c>
      <c r="G145" s="24">
        <v>1</v>
      </c>
      <c r="H145" s="24">
        <v>0</v>
      </c>
      <c r="I145" s="24">
        <f t="shared" si="8"/>
        <v>9</v>
      </c>
    </row>
    <row r="146" spans="2:9" ht="20.85" customHeight="1" x14ac:dyDescent="0.25">
      <c r="B146" s="88" t="s">
        <v>18</v>
      </c>
      <c r="C146" s="89"/>
      <c r="D146" s="90"/>
      <c r="E146" s="6">
        <f>SUM(E116:E145)</f>
        <v>537</v>
      </c>
      <c r="F146" s="6">
        <f t="shared" ref="F146:H146" si="9">SUM(F116:F145)</f>
        <v>19</v>
      </c>
      <c r="G146" s="6">
        <f t="shared" si="9"/>
        <v>81</v>
      </c>
      <c r="H146" s="6">
        <f t="shared" si="9"/>
        <v>0</v>
      </c>
      <c r="I146" s="6">
        <f t="shared" si="8"/>
        <v>637</v>
      </c>
    </row>
    <row r="147" spans="2:9" ht="20.85" customHeight="1" x14ac:dyDescent="0.25">
      <c r="B147" s="161">
        <v>8</v>
      </c>
      <c r="C147" s="162" t="s">
        <v>146</v>
      </c>
      <c r="D147" s="26" t="s">
        <v>147</v>
      </c>
      <c r="E147" s="27">
        <v>14</v>
      </c>
      <c r="F147" s="27">
        <v>0</v>
      </c>
      <c r="G147" s="27">
        <v>8</v>
      </c>
      <c r="H147" s="27">
        <v>0</v>
      </c>
      <c r="I147" s="27">
        <f t="shared" si="8"/>
        <v>22</v>
      </c>
    </row>
    <row r="148" spans="2:9" ht="20.85" customHeight="1" x14ac:dyDescent="0.25">
      <c r="B148" s="161"/>
      <c r="C148" s="162"/>
      <c r="D148" s="28" t="s">
        <v>148</v>
      </c>
      <c r="E148" s="27">
        <v>18</v>
      </c>
      <c r="F148" s="27">
        <v>20</v>
      </c>
      <c r="G148" s="27">
        <f>6+6</f>
        <v>12</v>
      </c>
      <c r="H148" s="27">
        <v>0</v>
      </c>
      <c r="I148" s="27">
        <f t="shared" si="8"/>
        <v>50</v>
      </c>
    </row>
    <row r="149" spans="2:9" ht="20.85" customHeight="1" x14ac:dyDescent="0.25">
      <c r="B149" s="161"/>
      <c r="C149" s="162"/>
      <c r="D149" s="28" t="s">
        <v>149</v>
      </c>
      <c r="E149" s="27">
        <v>6</v>
      </c>
      <c r="F149" s="27">
        <v>0</v>
      </c>
      <c r="G149" s="27">
        <v>8</v>
      </c>
      <c r="H149" s="27">
        <v>0</v>
      </c>
      <c r="I149" s="27">
        <f t="shared" si="8"/>
        <v>14</v>
      </c>
    </row>
    <row r="150" spans="2:9" ht="20.85" customHeight="1" x14ac:dyDescent="0.25">
      <c r="B150" s="161"/>
      <c r="C150" s="162"/>
      <c r="D150" s="28" t="s">
        <v>150</v>
      </c>
      <c r="E150" s="27">
        <v>23</v>
      </c>
      <c r="F150" s="27">
        <v>0</v>
      </c>
      <c r="G150" s="27">
        <v>6</v>
      </c>
      <c r="H150" s="27">
        <v>0</v>
      </c>
      <c r="I150" s="27">
        <f t="shared" si="8"/>
        <v>29</v>
      </c>
    </row>
    <row r="151" spans="2:9" ht="20.85" customHeight="1" x14ac:dyDescent="0.25">
      <c r="B151" s="161"/>
      <c r="C151" s="162"/>
      <c r="D151" s="28" t="s">
        <v>151</v>
      </c>
      <c r="E151" s="27">
        <v>2</v>
      </c>
      <c r="F151" s="27">
        <v>0</v>
      </c>
      <c r="G151" s="27">
        <v>1</v>
      </c>
      <c r="H151" s="27">
        <v>0</v>
      </c>
      <c r="I151" s="27">
        <f t="shared" si="8"/>
        <v>3</v>
      </c>
    </row>
    <row r="152" spans="2:9" ht="20.85" customHeight="1" x14ac:dyDescent="0.25">
      <c r="B152" s="161"/>
      <c r="C152" s="162"/>
      <c r="D152" s="28" t="s">
        <v>152</v>
      </c>
      <c r="E152" s="27">
        <f>8+5</f>
        <v>13</v>
      </c>
      <c r="F152" s="27">
        <v>0</v>
      </c>
      <c r="G152" s="27">
        <v>10</v>
      </c>
      <c r="H152" s="27">
        <v>0</v>
      </c>
      <c r="I152" s="27">
        <f t="shared" si="8"/>
        <v>23</v>
      </c>
    </row>
    <row r="153" spans="2:9" ht="20.85" customHeight="1" x14ac:dyDescent="0.25">
      <c r="B153" s="161"/>
      <c r="C153" s="162"/>
      <c r="D153" s="28" t="s">
        <v>153</v>
      </c>
      <c r="E153" s="27">
        <f>23+5</f>
        <v>28</v>
      </c>
      <c r="F153" s="27">
        <v>0</v>
      </c>
      <c r="G153" s="27">
        <f>15+10</f>
        <v>25</v>
      </c>
      <c r="H153" s="27">
        <v>0</v>
      </c>
      <c r="I153" s="27">
        <f t="shared" si="8"/>
        <v>53</v>
      </c>
    </row>
    <row r="154" spans="2:9" ht="20.85" customHeight="1" x14ac:dyDescent="0.25">
      <c r="B154" s="161"/>
      <c r="C154" s="162"/>
      <c r="D154" s="28" t="s">
        <v>154</v>
      </c>
      <c r="E154" s="27">
        <v>10</v>
      </c>
      <c r="F154" s="27">
        <v>0</v>
      </c>
      <c r="G154" s="27">
        <v>3</v>
      </c>
      <c r="H154" s="27">
        <v>0</v>
      </c>
      <c r="I154" s="27">
        <f t="shared" si="8"/>
        <v>13</v>
      </c>
    </row>
    <row r="155" spans="2:9" ht="20.85" customHeight="1" x14ac:dyDescent="0.25">
      <c r="B155" s="161"/>
      <c r="C155" s="162"/>
      <c r="D155" s="28" t="s">
        <v>155</v>
      </c>
      <c r="E155" s="27">
        <v>5</v>
      </c>
      <c r="F155" s="27">
        <v>0</v>
      </c>
      <c r="G155" s="27">
        <v>2</v>
      </c>
      <c r="H155" s="27">
        <v>0</v>
      </c>
      <c r="I155" s="27">
        <f t="shared" si="8"/>
        <v>7</v>
      </c>
    </row>
    <row r="156" spans="2:9" ht="20.85" customHeight="1" x14ac:dyDescent="0.25">
      <c r="B156" s="161"/>
      <c r="C156" s="162"/>
      <c r="D156" s="29" t="s">
        <v>156</v>
      </c>
      <c r="E156" s="27">
        <v>7</v>
      </c>
      <c r="F156" s="27">
        <v>0</v>
      </c>
      <c r="G156" s="27">
        <v>1</v>
      </c>
      <c r="H156" s="27">
        <v>0</v>
      </c>
      <c r="I156" s="27">
        <f t="shared" si="8"/>
        <v>8</v>
      </c>
    </row>
    <row r="157" spans="2:9" ht="20.85" customHeight="1" x14ac:dyDescent="0.25">
      <c r="B157" s="93" t="s">
        <v>18</v>
      </c>
      <c r="C157" s="94"/>
      <c r="D157" s="95"/>
      <c r="E157" s="9">
        <f>SUM(E147:E156)</f>
        <v>126</v>
      </c>
      <c r="F157" s="9">
        <f t="shared" ref="F157:H157" si="10">SUM(F147:F156)</f>
        <v>20</v>
      </c>
      <c r="G157" s="9">
        <f t="shared" si="10"/>
        <v>76</v>
      </c>
      <c r="H157" s="9">
        <f t="shared" si="10"/>
        <v>0</v>
      </c>
      <c r="I157" s="9">
        <f t="shared" si="8"/>
        <v>222</v>
      </c>
    </row>
    <row r="158" spans="2:9" ht="20.85" customHeight="1" x14ac:dyDescent="0.25">
      <c r="B158" s="128">
        <v>9</v>
      </c>
      <c r="C158" s="158" t="s">
        <v>157</v>
      </c>
      <c r="D158" s="30" t="s">
        <v>158</v>
      </c>
      <c r="E158" s="31">
        <v>0</v>
      </c>
      <c r="F158" s="31">
        <v>3</v>
      </c>
      <c r="G158" s="31">
        <v>2</v>
      </c>
      <c r="H158" s="31">
        <v>0</v>
      </c>
      <c r="I158" s="31">
        <f t="shared" si="8"/>
        <v>5</v>
      </c>
    </row>
    <row r="159" spans="2:9" ht="20.85" customHeight="1" x14ac:dyDescent="0.25">
      <c r="B159" s="128"/>
      <c r="C159" s="158"/>
      <c r="D159" s="32" t="s">
        <v>159</v>
      </c>
      <c r="E159" s="31">
        <v>9</v>
      </c>
      <c r="F159" s="31">
        <v>0</v>
      </c>
      <c r="G159" s="31">
        <v>1</v>
      </c>
      <c r="H159" s="31">
        <v>0</v>
      </c>
      <c r="I159" s="31">
        <f t="shared" si="8"/>
        <v>10</v>
      </c>
    </row>
    <row r="160" spans="2:9" ht="20.85" customHeight="1" x14ac:dyDescent="0.25">
      <c r="B160" s="128"/>
      <c r="C160" s="158"/>
      <c r="D160" s="32" t="s">
        <v>160</v>
      </c>
      <c r="E160" s="31">
        <f>11+3</f>
        <v>14</v>
      </c>
      <c r="F160" s="31">
        <v>0</v>
      </c>
      <c r="G160" s="31">
        <v>0</v>
      </c>
      <c r="H160" s="31">
        <v>0</v>
      </c>
      <c r="I160" s="31">
        <f t="shared" si="8"/>
        <v>14</v>
      </c>
    </row>
    <row r="161" spans="2:9" ht="20.85" customHeight="1" x14ac:dyDescent="0.25">
      <c r="B161" s="128"/>
      <c r="C161" s="158"/>
      <c r="D161" s="32" t="s">
        <v>161</v>
      </c>
      <c r="E161" s="31">
        <v>8</v>
      </c>
      <c r="F161" s="31">
        <v>0</v>
      </c>
      <c r="G161" s="31">
        <v>2</v>
      </c>
      <c r="H161" s="31">
        <v>0</v>
      </c>
      <c r="I161" s="31">
        <f t="shared" si="8"/>
        <v>10</v>
      </c>
    </row>
    <row r="162" spans="2:9" ht="20.85" customHeight="1" x14ac:dyDescent="0.25">
      <c r="B162" s="128"/>
      <c r="C162" s="158"/>
      <c r="D162" s="32" t="s">
        <v>162</v>
      </c>
      <c r="E162" s="31">
        <v>9</v>
      </c>
      <c r="F162" s="31">
        <v>0</v>
      </c>
      <c r="G162" s="31">
        <v>3</v>
      </c>
      <c r="H162" s="31">
        <v>0</v>
      </c>
      <c r="I162" s="31">
        <f t="shared" si="8"/>
        <v>12</v>
      </c>
    </row>
    <row r="163" spans="2:9" ht="20.85" customHeight="1" x14ac:dyDescent="0.25">
      <c r="B163" s="128"/>
      <c r="C163" s="158"/>
      <c r="D163" s="32" t="s">
        <v>163</v>
      </c>
      <c r="E163" s="31">
        <v>12</v>
      </c>
      <c r="F163" s="31">
        <v>0</v>
      </c>
      <c r="G163" s="31">
        <v>1</v>
      </c>
      <c r="H163" s="31">
        <v>0</v>
      </c>
      <c r="I163" s="31">
        <f t="shared" si="8"/>
        <v>13</v>
      </c>
    </row>
    <row r="164" spans="2:9" ht="20.85" customHeight="1" x14ac:dyDescent="0.25">
      <c r="B164" s="128"/>
      <c r="C164" s="158"/>
      <c r="D164" s="32" t="s">
        <v>164</v>
      </c>
      <c r="E164" s="31">
        <v>6</v>
      </c>
      <c r="F164" s="31">
        <v>0</v>
      </c>
      <c r="G164" s="31">
        <v>1</v>
      </c>
      <c r="H164" s="31">
        <v>0</v>
      </c>
      <c r="I164" s="31">
        <f t="shared" si="8"/>
        <v>7</v>
      </c>
    </row>
    <row r="165" spans="2:9" ht="20.85" customHeight="1" x14ac:dyDescent="0.25">
      <c r="B165" s="128"/>
      <c r="C165" s="158"/>
      <c r="D165" s="32" t="s">
        <v>165</v>
      </c>
      <c r="E165" s="31">
        <f>6+1</f>
        <v>7</v>
      </c>
      <c r="F165" s="31">
        <v>0</v>
      </c>
      <c r="G165" s="31">
        <v>2</v>
      </c>
      <c r="H165" s="31">
        <v>0</v>
      </c>
      <c r="I165" s="31">
        <f t="shared" si="8"/>
        <v>9</v>
      </c>
    </row>
    <row r="166" spans="2:9" ht="20.85" customHeight="1" x14ac:dyDescent="0.25">
      <c r="B166" s="128"/>
      <c r="C166" s="158"/>
      <c r="D166" s="32" t="s">
        <v>166</v>
      </c>
      <c r="E166" s="31">
        <f>9+2</f>
        <v>11</v>
      </c>
      <c r="F166" s="31">
        <v>7</v>
      </c>
      <c r="G166" s="31">
        <v>1</v>
      </c>
      <c r="H166" s="31">
        <v>0</v>
      </c>
      <c r="I166" s="31">
        <f t="shared" si="8"/>
        <v>19</v>
      </c>
    </row>
    <row r="167" spans="2:9" ht="20.85" customHeight="1" x14ac:dyDescent="0.25">
      <c r="B167" s="128"/>
      <c r="C167" s="158"/>
      <c r="D167" s="32" t="s">
        <v>167</v>
      </c>
      <c r="E167" s="31">
        <v>15</v>
      </c>
      <c r="F167" s="31">
        <v>0</v>
      </c>
      <c r="G167" s="31">
        <v>2</v>
      </c>
      <c r="H167" s="31">
        <v>0</v>
      </c>
      <c r="I167" s="31">
        <f t="shared" si="8"/>
        <v>17</v>
      </c>
    </row>
    <row r="168" spans="2:9" ht="20.85" customHeight="1" x14ac:dyDescent="0.25">
      <c r="B168" s="128"/>
      <c r="C168" s="158"/>
      <c r="D168" s="32" t="s">
        <v>168</v>
      </c>
      <c r="E168" s="31">
        <v>4</v>
      </c>
      <c r="F168" s="31">
        <v>0</v>
      </c>
      <c r="G168" s="31">
        <v>3</v>
      </c>
      <c r="H168" s="31">
        <v>0</v>
      </c>
      <c r="I168" s="31">
        <f t="shared" si="8"/>
        <v>7</v>
      </c>
    </row>
    <row r="169" spans="2:9" ht="25.5" customHeight="1" x14ac:dyDescent="0.25">
      <c r="B169" s="128"/>
      <c r="C169" s="158"/>
      <c r="D169" s="32" t="s">
        <v>169</v>
      </c>
      <c r="E169" s="31">
        <v>11</v>
      </c>
      <c r="F169" s="31">
        <v>0</v>
      </c>
      <c r="G169" s="31">
        <v>3</v>
      </c>
      <c r="H169" s="31">
        <v>0</v>
      </c>
      <c r="I169" s="31">
        <f t="shared" si="8"/>
        <v>14</v>
      </c>
    </row>
    <row r="170" spans="2:9" ht="20.85" customHeight="1" x14ac:dyDescent="0.25">
      <c r="B170" s="128"/>
      <c r="C170" s="158"/>
      <c r="D170" s="32" t="s">
        <v>170</v>
      </c>
      <c r="E170" s="31">
        <v>5</v>
      </c>
      <c r="F170" s="31">
        <v>2</v>
      </c>
      <c r="G170" s="31">
        <v>4</v>
      </c>
      <c r="H170" s="31">
        <v>0</v>
      </c>
      <c r="I170" s="31">
        <f t="shared" si="8"/>
        <v>11</v>
      </c>
    </row>
    <row r="171" spans="2:9" ht="20.85" customHeight="1" x14ac:dyDescent="0.25">
      <c r="B171" s="128"/>
      <c r="C171" s="158"/>
      <c r="D171" s="32" t="s">
        <v>171</v>
      </c>
      <c r="E171" s="31">
        <v>7</v>
      </c>
      <c r="F171" s="31">
        <v>0</v>
      </c>
      <c r="G171" s="31">
        <v>3</v>
      </c>
      <c r="H171" s="31">
        <v>0</v>
      </c>
      <c r="I171" s="31">
        <f t="shared" si="8"/>
        <v>10</v>
      </c>
    </row>
    <row r="172" spans="2:9" ht="20.85" customHeight="1" x14ac:dyDescent="0.25">
      <c r="B172" s="128"/>
      <c r="C172" s="158"/>
      <c r="D172" s="32" t="s">
        <v>172</v>
      </c>
      <c r="E172" s="31">
        <f>11+2</f>
        <v>13</v>
      </c>
      <c r="F172" s="31">
        <v>0</v>
      </c>
      <c r="G172" s="31">
        <v>2</v>
      </c>
      <c r="H172" s="31">
        <v>0</v>
      </c>
      <c r="I172" s="31">
        <f t="shared" si="8"/>
        <v>15</v>
      </c>
    </row>
    <row r="173" spans="2:9" ht="20.85" customHeight="1" x14ac:dyDescent="0.25">
      <c r="B173" s="128"/>
      <c r="C173" s="158"/>
      <c r="D173" s="32" t="s">
        <v>173</v>
      </c>
      <c r="E173" s="31">
        <v>26</v>
      </c>
      <c r="F173" s="31">
        <v>0</v>
      </c>
      <c r="G173" s="31">
        <v>2</v>
      </c>
      <c r="H173" s="31">
        <v>0</v>
      </c>
      <c r="I173" s="31">
        <f t="shared" si="8"/>
        <v>28</v>
      </c>
    </row>
    <row r="174" spans="2:9" ht="20.85" customHeight="1" x14ac:dyDescent="0.25">
      <c r="B174" s="128"/>
      <c r="C174" s="158"/>
      <c r="D174" s="33" t="s">
        <v>174</v>
      </c>
      <c r="E174" s="31">
        <v>5</v>
      </c>
      <c r="F174" s="31">
        <v>3</v>
      </c>
      <c r="G174" s="31">
        <v>2</v>
      </c>
      <c r="H174" s="31">
        <v>0</v>
      </c>
      <c r="I174" s="31">
        <f t="shared" si="8"/>
        <v>10</v>
      </c>
    </row>
    <row r="175" spans="2:9" ht="20.85" customHeight="1" x14ac:dyDescent="0.25">
      <c r="B175" s="151" t="s">
        <v>18</v>
      </c>
      <c r="C175" s="152"/>
      <c r="D175" s="153"/>
      <c r="E175" s="34">
        <f>SUM(E158:E174)</f>
        <v>162</v>
      </c>
      <c r="F175" s="34">
        <f t="shared" ref="F175:H175" si="11">SUM(F158:F174)</f>
        <v>15</v>
      </c>
      <c r="G175" s="34">
        <f t="shared" si="11"/>
        <v>34</v>
      </c>
      <c r="H175" s="34">
        <f t="shared" si="11"/>
        <v>0</v>
      </c>
      <c r="I175" s="34">
        <f t="shared" si="8"/>
        <v>211</v>
      </c>
    </row>
    <row r="176" spans="2:9" ht="20.85" customHeight="1" x14ac:dyDescent="0.25">
      <c r="B176" s="144">
        <v>10</v>
      </c>
      <c r="C176" s="145" t="s">
        <v>175</v>
      </c>
      <c r="D176" s="35" t="s">
        <v>176</v>
      </c>
      <c r="E176" s="36">
        <f>79+25</f>
        <v>104</v>
      </c>
      <c r="F176" s="36">
        <v>0</v>
      </c>
      <c r="G176" s="36">
        <v>12</v>
      </c>
      <c r="H176" s="36">
        <v>6</v>
      </c>
      <c r="I176" s="36">
        <f>+H176+G176+F176+E176</f>
        <v>122</v>
      </c>
    </row>
    <row r="177" spans="2:9" ht="20.85" customHeight="1" x14ac:dyDescent="0.25">
      <c r="B177" s="144"/>
      <c r="C177" s="145"/>
      <c r="D177" s="37" t="s">
        <v>177</v>
      </c>
      <c r="E177" s="36">
        <v>16</v>
      </c>
      <c r="F177" s="36">
        <v>0</v>
      </c>
      <c r="G177" s="36">
        <v>2</v>
      </c>
      <c r="H177" s="36">
        <v>0</v>
      </c>
      <c r="I177" s="36">
        <f t="shared" si="8"/>
        <v>18</v>
      </c>
    </row>
    <row r="178" spans="2:9" ht="20.85" customHeight="1" x14ac:dyDescent="0.25">
      <c r="B178" s="144"/>
      <c r="C178" s="145"/>
      <c r="D178" s="37" t="s">
        <v>178</v>
      </c>
      <c r="E178" s="36">
        <v>6</v>
      </c>
      <c r="F178" s="36">
        <v>0</v>
      </c>
      <c r="G178" s="36">
        <v>0</v>
      </c>
      <c r="H178" s="36">
        <v>1</v>
      </c>
      <c r="I178" s="36">
        <f t="shared" si="8"/>
        <v>7</v>
      </c>
    </row>
    <row r="179" spans="2:9" ht="20.85" customHeight="1" x14ac:dyDescent="0.25">
      <c r="B179" s="144"/>
      <c r="C179" s="145"/>
      <c r="D179" s="37" t="s">
        <v>283</v>
      </c>
      <c r="E179" s="36">
        <v>7</v>
      </c>
      <c r="F179" s="36">
        <v>0</v>
      </c>
      <c r="G179" s="36">
        <v>1</v>
      </c>
      <c r="H179" s="36">
        <v>0</v>
      </c>
      <c r="I179" s="36">
        <v>0</v>
      </c>
    </row>
    <row r="180" spans="2:9" ht="20.85" customHeight="1" x14ac:dyDescent="0.25">
      <c r="B180" s="144"/>
      <c r="C180" s="145"/>
      <c r="D180" s="37" t="s">
        <v>179</v>
      </c>
      <c r="E180" s="36">
        <v>27</v>
      </c>
      <c r="F180" s="36">
        <v>0</v>
      </c>
      <c r="G180" s="36">
        <v>2</v>
      </c>
      <c r="H180" s="36">
        <v>4</v>
      </c>
      <c r="I180" s="36">
        <f t="shared" si="8"/>
        <v>33</v>
      </c>
    </row>
    <row r="181" spans="2:9" ht="20.85" customHeight="1" x14ac:dyDescent="0.25">
      <c r="B181" s="144"/>
      <c r="C181" s="145"/>
      <c r="D181" s="37" t="s">
        <v>180</v>
      </c>
      <c r="E181" s="36">
        <v>13</v>
      </c>
      <c r="F181" s="36">
        <v>0</v>
      </c>
      <c r="G181" s="36">
        <v>0</v>
      </c>
      <c r="H181" s="36">
        <v>2</v>
      </c>
      <c r="I181" s="36">
        <f t="shared" si="8"/>
        <v>15</v>
      </c>
    </row>
    <row r="182" spans="2:9" ht="20.85" customHeight="1" x14ac:dyDescent="0.25">
      <c r="B182" s="144"/>
      <c r="C182" s="145"/>
      <c r="D182" s="37" t="s">
        <v>181</v>
      </c>
      <c r="E182" s="36">
        <v>17</v>
      </c>
      <c r="F182" s="36">
        <v>0</v>
      </c>
      <c r="G182" s="36">
        <v>2</v>
      </c>
      <c r="H182" s="36">
        <v>3</v>
      </c>
      <c r="I182" s="36">
        <f t="shared" si="8"/>
        <v>22</v>
      </c>
    </row>
    <row r="183" spans="2:9" ht="20.85" customHeight="1" x14ac:dyDescent="0.25">
      <c r="B183" s="144"/>
      <c r="C183" s="145"/>
      <c r="D183" s="37" t="s">
        <v>182</v>
      </c>
      <c r="E183" s="36">
        <v>28</v>
      </c>
      <c r="F183" s="36">
        <v>0</v>
      </c>
      <c r="G183" s="36">
        <f>1+1</f>
        <v>2</v>
      </c>
      <c r="H183" s="36">
        <v>2</v>
      </c>
      <c r="I183" s="36">
        <f t="shared" si="8"/>
        <v>32</v>
      </c>
    </row>
    <row r="184" spans="2:9" ht="20.85" customHeight="1" x14ac:dyDescent="0.25">
      <c r="B184" s="144"/>
      <c r="C184" s="145"/>
      <c r="D184" s="37" t="s">
        <v>183</v>
      </c>
      <c r="E184" s="36">
        <v>10</v>
      </c>
      <c r="F184" s="36">
        <v>0</v>
      </c>
      <c r="G184" s="36">
        <v>2</v>
      </c>
      <c r="H184" s="36">
        <v>1</v>
      </c>
      <c r="I184" s="36">
        <f t="shared" si="8"/>
        <v>13</v>
      </c>
    </row>
    <row r="185" spans="2:9" ht="20.85" customHeight="1" x14ac:dyDescent="0.25">
      <c r="B185" s="144"/>
      <c r="C185" s="145"/>
      <c r="D185" s="37" t="s">
        <v>184</v>
      </c>
      <c r="E185" s="36">
        <v>9</v>
      </c>
      <c r="F185" s="36">
        <v>0</v>
      </c>
      <c r="G185" s="36">
        <v>0</v>
      </c>
      <c r="H185" s="36">
        <v>1</v>
      </c>
      <c r="I185" s="36">
        <f t="shared" si="8"/>
        <v>10</v>
      </c>
    </row>
    <row r="186" spans="2:9" ht="20.85" customHeight="1" x14ac:dyDescent="0.25">
      <c r="B186" s="144"/>
      <c r="C186" s="145"/>
      <c r="D186" s="37" t="s">
        <v>185</v>
      </c>
      <c r="E186" s="36">
        <f>46+19+8</f>
        <v>73</v>
      </c>
      <c r="F186" s="36">
        <v>0</v>
      </c>
      <c r="G186" s="36">
        <v>3</v>
      </c>
      <c r="H186" s="36">
        <v>4</v>
      </c>
      <c r="I186" s="36">
        <f t="shared" si="8"/>
        <v>80</v>
      </c>
    </row>
    <row r="187" spans="2:9" ht="20.85" customHeight="1" x14ac:dyDescent="0.25">
      <c r="B187" s="144"/>
      <c r="C187" s="145"/>
      <c r="D187" s="37" t="s">
        <v>186</v>
      </c>
      <c r="E187" s="36">
        <f>11+9</f>
        <v>20</v>
      </c>
      <c r="F187" s="36">
        <v>0</v>
      </c>
      <c r="G187" s="36">
        <v>0</v>
      </c>
      <c r="H187" s="36">
        <v>0</v>
      </c>
      <c r="I187" s="36">
        <f t="shared" si="8"/>
        <v>20</v>
      </c>
    </row>
    <row r="188" spans="2:9" ht="20.85" customHeight="1" x14ac:dyDescent="0.25">
      <c r="B188" s="144"/>
      <c r="C188" s="145"/>
      <c r="D188" s="37" t="s">
        <v>187</v>
      </c>
      <c r="E188" s="36">
        <v>5</v>
      </c>
      <c r="F188" s="36">
        <v>0</v>
      </c>
      <c r="G188" s="36">
        <v>0</v>
      </c>
      <c r="H188" s="36">
        <v>0</v>
      </c>
      <c r="I188" s="36">
        <f t="shared" si="8"/>
        <v>5</v>
      </c>
    </row>
    <row r="189" spans="2:9" ht="20.85" customHeight="1" x14ac:dyDescent="0.25">
      <c r="B189" s="144"/>
      <c r="C189" s="145"/>
      <c r="D189" s="37" t="s">
        <v>188</v>
      </c>
      <c r="E189" s="36">
        <f>12+4+3</f>
        <v>19</v>
      </c>
      <c r="F189" s="36">
        <v>0</v>
      </c>
      <c r="G189" s="36">
        <v>1</v>
      </c>
      <c r="H189" s="36">
        <v>2</v>
      </c>
      <c r="I189" s="36">
        <f t="shared" si="8"/>
        <v>22</v>
      </c>
    </row>
    <row r="190" spans="2:9" ht="20.85" customHeight="1" x14ac:dyDescent="0.25">
      <c r="B190" s="144"/>
      <c r="C190" s="145"/>
      <c r="D190" s="37" t="s">
        <v>189</v>
      </c>
      <c r="E190" s="36">
        <v>43</v>
      </c>
      <c r="F190" s="36">
        <v>0</v>
      </c>
      <c r="G190" s="36">
        <f>2+1</f>
        <v>3</v>
      </c>
      <c r="H190" s="36">
        <v>0</v>
      </c>
      <c r="I190" s="36">
        <f t="shared" si="8"/>
        <v>46</v>
      </c>
    </row>
    <row r="191" spans="2:9" ht="20.85" customHeight="1" x14ac:dyDescent="0.25">
      <c r="B191" s="144"/>
      <c r="C191" s="145"/>
      <c r="D191" s="37" t="s">
        <v>190</v>
      </c>
      <c r="E191" s="36">
        <f>12+2</f>
        <v>14</v>
      </c>
      <c r="F191" s="36">
        <v>0</v>
      </c>
      <c r="G191" s="36">
        <v>1</v>
      </c>
      <c r="H191" s="36">
        <v>0</v>
      </c>
      <c r="I191" s="36">
        <f t="shared" si="8"/>
        <v>15</v>
      </c>
    </row>
    <row r="192" spans="2:9" ht="20.85" customHeight="1" x14ac:dyDescent="0.25">
      <c r="B192" s="144"/>
      <c r="C192" s="145"/>
      <c r="D192" s="37" t="s">
        <v>191</v>
      </c>
      <c r="E192" s="36">
        <v>4</v>
      </c>
      <c r="F192" s="36">
        <v>4</v>
      </c>
      <c r="G192" s="36">
        <v>2</v>
      </c>
      <c r="H192" s="36">
        <v>1</v>
      </c>
      <c r="I192" s="36">
        <f t="shared" si="8"/>
        <v>11</v>
      </c>
    </row>
    <row r="193" spans="2:9" ht="20.85" customHeight="1" x14ac:dyDescent="0.25">
      <c r="B193" s="144"/>
      <c r="C193" s="145"/>
      <c r="D193" s="37" t="s">
        <v>192</v>
      </c>
      <c r="E193" s="36">
        <v>17</v>
      </c>
      <c r="F193" s="36">
        <v>0</v>
      </c>
      <c r="G193" s="36">
        <v>0</v>
      </c>
      <c r="H193" s="36">
        <v>0</v>
      </c>
      <c r="I193" s="36">
        <f t="shared" si="8"/>
        <v>17</v>
      </c>
    </row>
    <row r="194" spans="2:9" ht="20.85" customHeight="1" x14ac:dyDescent="0.25">
      <c r="B194" s="144"/>
      <c r="C194" s="145"/>
      <c r="D194" s="37" t="s">
        <v>193</v>
      </c>
      <c r="E194" s="36">
        <v>5</v>
      </c>
      <c r="F194" s="36">
        <v>0</v>
      </c>
      <c r="G194" s="36">
        <v>1</v>
      </c>
      <c r="H194" s="36">
        <v>0</v>
      </c>
      <c r="I194" s="36">
        <f t="shared" si="8"/>
        <v>6</v>
      </c>
    </row>
    <row r="195" spans="2:9" ht="20.85" customHeight="1" x14ac:dyDescent="0.25">
      <c r="B195" s="144"/>
      <c r="C195" s="145"/>
      <c r="D195" s="37" t="s">
        <v>194</v>
      </c>
      <c r="E195" s="36">
        <v>20</v>
      </c>
      <c r="F195" s="36">
        <v>0</v>
      </c>
      <c r="G195" s="36">
        <v>0</v>
      </c>
      <c r="H195" s="36">
        <v>0</v>
      </c>
      <c r="I195" s="36">
        <f t="shared" si="8"/>
        <v>20</v>
      </c>
    </row>
    <row r="196" spans="2:9" ht="20.85" customHeight="1" x14ac:dyDescent="0.25">
      <c r="B196" s="144"/>
      <c r="C196" s="145"/>
      <c r="D196" s="37" t="s">
        <v>195</v>
      </c>
      <c r="E196" s="36">
        <f>8+3</f>
        <v>11</v>
      </c>
      <c r="F196" s="36">
        <v>0</v>
      </c>
      <c r="G196" s="36">
        <v>0</v>
      </c>
      <c r="H196" s="36">
        <v>0</v>
      </c>
      <c r="I196" s="36">
        <f t="shared" si="8"/>
        <v>11</v>
      </c>
    </row>
    <row r="197" spans="2:9" ht="20.85" customHeight="1" x14ac:dyDescent="0.25">
      <c r="B197" s="144"/>
      <c r="C197" s="145"/>
      <c r="D197" s="38" t="s">
        <v>196</v>
      </c>
      <c r="E197" s="36">
        <v>7</v>
      </c>
      <c r="F197" s="36">
        <v>0</v>
      </c>
      <c r="G197" s="36">
        <v>0</v>
      </c>
      <c r="H197" s="36">
        <v>1</v>
      </c>
      <c r="I197" s="36">
        <f t="shared" si="8"/>
        <v>8</v>
      </c>
    </row>
    <row r="198" spans="2:9" ht="20.85" customHeight="1" x14ac:dyDescent="0.25">
      <c r="B198" s="137" t="s">
        <v>18</v>
      </c>
      <c r="C198" s="138"/>
      <c r="D198" s="139"/>
      <c r="E198" s="39">
        <f>SUM(E176:E197)</f>
        <v>475</v>
      </c>
      <c r="F198" s="39">
        <f t="shared" ref="F198:H198" si="12">SUM(F176:F197)</f>
        <v>4</v>
      </c>
      <c r="G198" s="39">
        <f t="shared" si="12"/>
        <v>34</v>
      </c>
      <c r="H198" s="39">
        <f t="shared" si="12"/>
        <v>28</v>
      </c>
      <c r="I198" s="39">
        <f>+H198+G198+F198+E198</f>
        <v>541</v>
      </c>
    </row>
    <row r="199" spans="2:9" ht="20.85" customHeight="1" x14ac:dyDescent="0.25">
      <c r="B199" s="163">
        <v>11</v>
      </c>
      <c r="C199" s="165" t="s">
        <v>197</v>
      </c>
      <c r="D199" s="40" t="s">
        <v>198</v>
      </c>
      <c r="E199" s="41">
        <f>9+4</f>
        <v>13</v>
      </c>
      <c r="F199" s="41">
        <v>0</v>
      </c>
      <c r="G199" s="41">
        <v>1</v>
      </c>
      <c r="H199" s="41">
        <v>0</v>
      </c>
      <c r="I199" s="41">
        <f t="shared" si="8"/>
        <v>14</v>
      </c>
    </row>
    <row r="200" spans="2:9" ht="20.85" customHeight="1" x14ac:dyDescent="0.25">
      <c r="B200" s="164"/>
      <c r="C200" s="166"/>
      <c r="D200" s="42" t="s">
        <v>199</v>
      </c>
      <c r="E200" s="41">
        <v>43</v>
      </c>
      <c r="F200" s="41">
        <v>27</v>
      </c>
      <c r="G200" s="41">
        <v>0</v>
      </c>
      <c r="H200" s="41">
        <v>0</v>
      </c>
      <c r="I200" s="41">
        <f t="shared" si="8"/>
        <v>70</v>
      </c>
    </row>
    <row r="201" spans="2:9" ht="20.85" customHeight="1" x14ac:dyDescent="0.25">
      <c r="B201" s="164"/>
      <c r="C201" s="166"/>
      <c r="D201" s="42" t="s">
        <v>200</v>
      </c>
      <c r="E201" s="41">
        <v>13</v>
      </c>
      <c r="F201" s="41">
        <v>1</v>
      </c>
      <c r="G201" s="41">
        <v>1</v>
      </c>
      <c r="H201" s="41">
        <v>1</v>
      </c>
      <c r="I201" s="41">
        <f t="shared" si="8"/>
        <v>16</v>
      </c>
    </row>
    <row r="202" spans="2:9" ht="20.85" customHeight="1" x14ac:dyDescent="0.25">
      <c r="B202" s="164"/>
      <c r="C202" s="166"/>
      <c r="D202" s="42" t="s">
        <v>201</v>
      </c>
      <c r="E202" s="41">
        <f>12+5</f>
        <v>17</v>
      </c>
      <c r="F202" s="41">
        <v>3</v>
      </c>
      <c r="G202" s="41">
        <v>1</v>
      </c>
      <c r="H202" s="41">
        <v>1</v>
      </c>
      <c r="I202" s="41">
        <f t="shared" ref="I202:I266" si="13">+H202+G202+F202+E202</f>
        <v>22</v>
      </c>
    </row>
    <row r="203" spans="2:9" ht="20.85" customHeight="1" x14ac:dyDescent="0.25">
      <c r="B203" s="164"/>
      <c r="C203" s="166"/>
      <c r="D203" s="42" t="s">
        <v>202</v>
      </c>
      <c r="E203" s="41">
        <f>28+3</f>
        <v>31</v>
      </c>
      <c r="F203" s="41">
        <v>3</v>
      </c>
      <c r="G203" s="41">
        <v>0</v>
      </c>
      <c r="H203" s="41">
        <v>1</v>
      </c>
      <c r="I203" s="41">
        <f t="shared" si="13"/>
        <v>35</v>
      </c>
    </row>
    <row r="204" spans="2:9" ht="20.85" customHeight="1" x14ac:dyDescent="0.25">
      <c r="B204" s="164"/>
      <c r="C204" s="166"/>
      <c r="D204" s="42" t="s">
        <v>203</v>
      </c>
      <c r="E204" s="41">
        <f>33+4</f>
        <v>37</v>
      </c>
      <c r="F204" s="41">
        <v>0</v>
      </c>
      <c r="G204" s="41">
        <v>0</v>
      </c>
      <c r="H204" s="41">
        <v>2</v>
      </c>
      <c r="I204" s="41">
        <f t="shared" si="13"/>
        <v>39</v>
      </c>
    </row>
    <row r="205" spans="2:9" ht="20.85" customHeight="1" x14ac:dyDescent="0.25">
      <c r="B205" s="164"/>
      <c r="C205" s="166"/>
      <c r="D205" s="42" t="s">
        <v>204</v>
      </c>
      <c r="E205" s="41">
        <v>18</v>
      </c>
      <c r="F205" s="41">
        <v>7</v>
      </c>
      <c r="G205" s="41">
        <v>0</v>
      </c>
      <c r="H205" s="41">
        <v>0</v>
      </c>
      <c r="I205" s="41">
        <f t="shared" si="13"/>
        <v>25</v>
      </c>
    </row>
    <row r="206" spans="2:9" ht="20.85" customHeight="1" x14ac:dyDescent="0.25">
      <c r="B206" s="164"/>
      <c r="C206" s="166"/>
      <c r="D206" s="42" t="s">
        <v>205</v>
      </c>
      <c r="E206" s="41">
        <f>20+4</f>
        <v>24</v>
      </c>
      <c r="F206" s="41">
        <v>1</v>
      </c>
      <c r="G206" s="41">
        <v>0</v>
      </c>
      <c r="H206" s="41">
        <v>0</v>
      </c>
      <c r="I206" s="41">
        <f t="shared" si="13"/>
        <v>25</v>
      </c>
    </row>
    <row r="207" spans="2:9" ht="20.85" customHeight="1" x14ac:dyDescent="0.25">
      <c r="B207" s="164"/>
      <c r="C207" s="166"/>
      <c r="D207" s="42" t="s">
        <v>206</v>
      </c>
      <c r="E207" s="41">
        <f>22+13</f>
        <v>35</v>
      </c>
      <c r="F207" s="41">
        <v>0</v>
      </c>
      <c r="G207" s="41">
        <v>0</v>
      </c>
      <c r="H207" s="41">
        <v>0</v>
      </c>
      <c r="I207" s="41">
        <f t="shared" si="13"/>
        <v>35</v>
      </c>
    </row>
    <row r="208" spans="2:9" ht="20.85" customHeight="1" x14ac:dyDescent="0.25">
      <c r="B208" s="164"/>
      <c r="C208" s="166"/>
      <c r="D208" s="42" t="s">
        <v>207</v>
      </c>
      <c r="E208" s="41">
        <v>96</v>
      </c>
      <c r="F208" s="41">
        <v>0</v>
      </c>
      <c r="G208" s="41">
        <v>2</v>
      </c>
      <c r="H208" s="41">
        <v>0</v>
      </c>
      <c r="I208" s="41">
        <f t="shared" si="13"/>
        <v>98</v>
      </c>
    </row>
    <row r="209" spans="2:9" ht="20.85" customHeight="1" x14ac:dyDescent="0.25">
      <c r="B209" s="164"/>
      <c r="C209" s="166"/>
      <c r="D209" s="42" t="s">
        <v>208</v>
      </c>
      <c r="E209" s="41">
        <f>25+18</f>
        <v>43</v>
      </c>
      <c r="F209" s="41">
        <v>15</v>
      </c>
      <c r="G209" s="41">
        <v>0</v>
      </c>
      <c r="H209" s="41">
        <v>0</v>
      </c>
      <c r="I209" s="41">
        <f t="shared" si="13"/>
        <v>58</v>
      </c>
    </row>
    <row r="210" spans="2:9" ht="20.85" customHeight="1" x14ac:dyDescent="0.25">
      <c r="B210" s="164"/>
      <c r="C210" s="166"/>
      <c r="D210" s="42" t="s">
        <v>209</v>
      </c>
      <c r="E210" s="41">
        <v>3</v>
      </c>
      <c r="F210" s="41">
        <v>10</v>
      </c>
      <c r="G210" s="41">
        <v>1</v>
      </c>
      <c r="H210" s="41">
        <v>1</v>
      </c>
      <c r="I210" s="41">
        <f t="shared" si="13"/>
        <v>15</v>
      </c>
    </row>
    <row r="211" spans="2:9" ht="20.85" customHeight="1" x14ac:dyDescent="0.25">
      <c r="B211" s="164"/>
      <c r="C211" s="166"/>
      <c r="D211" s="42" t="s">
        <v>210</v>
      </c>
      <c r="E211" s="41">
        <v>8</v>
      </c>
      <c r="F211" s="41">
        <v>0</v>
      </c>
      <c r="G211" s="41">
        <v>0</v>
      </c>
      <c r="H211" s="41">
        <v>1</v>
      </c>
      <c r="I211" s="41">
        <f t="shared" si="13"/>
        <v>9</v>
      </c>
    </row>
    <row r="212" spans="2:9" ht="20.85" customHeight="1" x14ac:dyDescent="0.25">
      <c r="B212" s="164"/>
      <c r="C212" s="166"/>
      <c r="D212" s="42" t="s">
        <v>211</v>
      </c>
      <c r="E212" s="41">
        <v>5</v>
      </c>
      <c r="F212" s="41">
        <v>13</v>
      </c>
      <c r="G212" s="41">
        <v>1</v>
      </c>
      <c r="H212" s="41">
        <v>1</v>
      </c>
      <c r="I212" s="41">
        <f t="shared" si="13"/>
        <v>20</v>
      </c>
    </row>
    <row r="213" spans="2:9" ht="20.85" customHeight="1" x14ac:dyDescent="0.25">
      <c r="B213" s="164"/>
      <c r="C213" s="166"/>
      <c r="D213" s="42" t="s">
        <v>212</v>
      </c>
      <c r="E213" s="41">
        <v>0</v>
      </c>
      <c r="F213" s="41">
        <f>31+21</f>
        <v>52</v>
      </c>
      <c r="G213" s="41">
        <v>1</v>
      </c>
      <c r="H213" s="41">
        <v>0</v>
      </c>
      <c r="I213" s="41">
        <f t="shared" si="13"/>
        <v>53</v>
      </c>
    </row>
    <row r="214" spans="2:9" ht="20.85" customHeight="1" x14ac:dyDescent="0.25">
      <c r="B214" s="164"/>
      <c r="C214" s="166"/>
      <c r="D214" s="42" t="s">
        <v>213</v>
      </c>
      <c r="E214" s="41">
        <f>15+16</f>
        <v>31</v>
      </c>
      <c r="F214" s="41">
        <v>18</v>
      </c>
      <c r="G214" s="41">
        <v>1</v>
      </c>
      <c r="H214" s="41">
        <v>1</v>
      </c>
      <c r="I214" s="41">
        <f t="shared" si="13"/>
        <v>51</v>
      </c>
    </row>
    <row r="215" spans="2:9" ht="20.85" customHeight="1" x14ac:dyDescent="0.25">
      <c r="B215" s="164"/>
      <c r="C215" s="166"/>
      <c r="D215" s="42" t="s">
        <v>214</v>
      </c>
      <c r="E215" s="41">
        <v>43</v>
      </c>
      <c r="F215" s="41">
        <v>1</v>
      </c>
      <c r="G215" s="41">
        <v>1</v>
      </c>
      <c r="H215" s="41">
        <v>1</v>
      </c>
      <c r="I215" s="41">
        <f t="shared" si="13"/>
        <v>46</v>
      </c>
    </row>
    <row r="216" spans="2:9" ht="20.85" customHeight="1" x14ac:dyDescent="0.25">
      <c r="B216" s="164"/>
      <c r="C216" s="166"/>
      <c r="D216" s="42" t="s">
        <v>215</v>
      </c>
      <c r="E216" s="41">
        <v>12</v>
      </c>
      <c r="F216" s="41">
        <v>2</v>
      </c>
      <c r="G216" s="41">
        <v>1</v>
      </c>
      <c r="H216" s="41">
        <v>0</v>
      </c>
      <c r="I216" s="41">
        <f t="shared" si="13"/>
        <v>15</v>
      </c>
    </row>
    <row r="217" spans="2:9" ht="20.85" customHeight="1" x14ac:dyDescent="0.25">
      <c r="B217" s="164"/>
      <c r="C217" s="166"/>
      <c r="D217" s="42" t="s">
        <v>216</v>
      </c>
      <c r="E217" s="41">
        <v>12</v>
      </c>
      <c r="F217" s="41">
        <v>1</v>
      </c>
      <c r="G217" s="41">
        <v>0</v>
      </c>
      <c r="H217" s="41">
        <v>0</v>
      </c>
      <c r="I217" s="41">
        <f t="shared" si="13"/>
        <v>13</v>
      </c>
    </row>
    <row r="218" spans="2:9" ht="20.85" customHeight="1" x14ac:dyDescent="0.25">
      <c r="B218" s="167" t="s">
        <v>18</v>
      </c>
      <c r="C218" s="168"/>
      <c r="D218" s="169"/>
      <c r="E218" s="43">
        <f>SUM(E199:E217)</f>
        <v>484</v>
      </c>
      <c r="F218" s="43">
        <f t="shared" ref="F218:H218" si="14">SUM(F199:F217)</f>
        <v>154</v>
      </c>
      <c r="G218" s="43">
        <f t="shared" si="14"/>
        <v>11</v>
      </c>
      <c r="H218" s="43">
        <f t="shared" si="14"/>
        <v>10</v>
      </c>
      <c r="I218" s="43">
        <f t="shared" si="13"/>
        <v>659</v>
      </c>
    </row>
    <row r="219" spans="2:9" ht="20.85" customHeight="1" x14ac:dyDescent="0.25">
      <c r="B219" s="120">
        <v>12</v>
      </c>
      <c r="C219" s="170" t="s">
        <v>217</v>
      </c>
      <c r="D219" s="20" t="s">
        <v>218</v>
      </c>
      <c r="E219" s="44">
        <v>4</v>
      </c>
      <c r="F219" s="44">
        <v>1</v>
      </c>
      <c r="G219" s="44">
        <v>1</v>
      </c>
      <c r="H219" s="44">
        <v>0</v>
      </c>
      <c r="I219" s="44">
        <f t="shared" si="13"/>
        <v>6</v>
      </c>
    </row>
    <row r="220" spans="2:9" ht="20.85" customHeight="1" x14ac:dyDescent="0.25">
      <c r="B220" s="120"/>
      <c r="C220" s="170"/>
      <c r="D220" s="20" t="s">
        <v>219</v>
      </c>
      <c r="E220" s="44">
        <v>0</v>
      </c>
      <c r="F220" s="44">
        <v>0</v>
      </c>
      <c r="G220" s="44">
        <v>0</v>
      </c>
      <c r="H220" s="44">
        <v>0</v>
      </c>
      <c r="I220" s="44">
        <f t="shared" si="13"/>
        <v>0</v>
      </c>
    </row>
    <row r="221" spans="2:9" ht="20.85" customHeight="1" x14ac:dyDescent="0.25">
      <c r="B221" s="120"/>
      <c r="C221" s="170"/>
      <c r="D221" s="20" t="s">
        <v>220</v>
      </c>
      <c r="E221" s="44">
        <v>1</v>
      </c>
      <c r="F221" s="44">
        <v>2</v>
      </c>
      <c r="G221" s="44">
        <v>0</v>
      </c>
      <c r="H221" s="44">
        <v>0</v>
      </c>
      <c r="I221" s="44">
        <f t="shared" si="13"/>
        <v>3</v>
      </c>
    </row>
    <row r="222" spans="2:9" ht="20.85" customHeight="1" x14ac:dyDescent="0.25">
      <c r="B222" s="120"/>
      <c r="C222" s="170"/>
      <c r="D222" s="20" t="s">
        <v>221</v>
      </c>
      <c r="E222" s="44">
        <v>6</v>
      </c>
      <c r="F222" s="44">
        <v>0</v>
      </c>
      <c r="G222" s="44">
        <v>3</v>
      </c>
      <c r="H222" s="44">
        <v>1</v>
      </c>
      <c r="I222" s="44">
        <f t="shared" si="13"/>
        <v>10</v>
      </c>
    </row>
    <row r="223" spans="2:9" ht="20.85" customHeight="1" x14ac:dyDescent="0.25">
      <c r="B223" s="120"/>
      <c r="C223" s="170"/>
      <c r="D223" s="20" t="s">
        <v>222</v>
      </c>
      <c r="E223" s="44">
        <v>2</v>
      </c>
      <c r="F223" s="44">
        <v>0</v>
      </c>
      <c r="G223" s="44">
        <v>2</v>
      </c>
      <c r="H223" s="44">
        <v>0</v>
      </c>
      <c r="I223" s="44">
        <f t="shared" si="13"/>
        <v>4</v>
      </c>
    </row>
    <row r="224" spans="2:9" ht="20.85" customHeight="1" x14ac:dyDescent="0.25">
      <c r="B224" s="120"/>
      <c r="C224" s="170"/>
      <c r="D224" s="20" t="s">
        <v>223</v>
      </c>
      <c r="E224" s="44">
        <v>0</v>
      </c>
      <c r="F224" s="44">
        <v>0</v>
      </c>
      <c r="G224" s="44">
        <v>4</v>
      </c>
      <c r="H224" s="44">
        <v>0</v>
      </c>
      <c r="I224" s="44">
        <f t="shared" si="13"/>
        <v>4</v>
      </c>
    </row>
    <row r="225" spans="2:9" ht="20.85" customHeight="1" x14ac:dyDescent="0.25">
      <c r="B225" s="120"/>
      <c r="C225" s="170"/>
      <c r="D225" s="20" t="s">
        <v>224</v>
      </c>
      <c r="E225" s="44">
        <v>1</v>
      </c>
      <c r="F225" s="44">
        <v>0</v>
      </c>
      <c r="G225" s="44">
        <v>5</v>
      </c>
      <c r="H225" s="44">
        <v>1</v>
      </c>
      <c r="I225" s="44">
        <f t="shared" si="13"/>
        <v>7</v>
      </c>
    </row>
    <row r="226" spans="2:9" ht="20.85" customHeight="1" x14ac:dyDescent="0.25">
      <c r="B226" s="120"/>
      <c r="C226" s="170"/>
      <c r="D226" s="20" t="s">
        <v>225</v>
      </c>
      <c r="E226" s="44">
        <v>0</v>
      </c>
      <c r="F226" s="44">
        <v>0</v>
      </c>
      <c r="G226" s="44">
        <v>4</v>
      </c>
      <c r="H226" s="44">
        <v>0</v>
      </c>
      <c r="I226" s="44">
        <f t="shared" si="13"/>
        <v>4</v>
      </c>
    </row>
    <row r="227" spans="2:9" ht="20.85" customHeight="1" x14ac:dyDescent="0.25">
      <c r="B227" s="120"/>
      <c r="C227" s="170"/>
      <c r="D227" s="20" t="s">
        <v>226</v>
      </c>
      <c r="E227" s="44">
        <v>0</v>
      </c>
      <c r="F227" s="44">
        <v>5</v>
      </c>
      <c r="G227" s="44">
        <v>0</v>
      </c>
      <c r="H227" s="44">
        <v>0</v>
      </c>
      <c r="I227" s="44">
        <f t="shared" si="13"/>
        <v>5</v>
      </c>
    </row>
    <row r="228" spans="2:9" ht="20.85" customHeight="1" x14ac:dyDescent="0.25">
      <c r="B228" s="120"/>
      <c r="C228" s="170"/>
      <c r="D228" s="20" t="s">
        <v>227</v>
      </c>
      <c r="E228" s="44">
        <v>0</v>
      </c>
      <c r="F228" s="44">
        <v>6</v>
      </c>
      <c r="G228" s="44">
        <v>1</v>
      </c>
      <c r="H228" s="44">
        <v>0</v>
      </c>
      <c r="I228" s="44">
        <f t="shared" si="13"/>
        <v>7</v>
      </c>
    </row>
    <row r="229" spans="2:9" ht="20.85" customHeight="1" x14ac:dyDescent="0.25">
      <c r="B229" s="120"/>
      <c r="C229" s="170"/>
      <c r="D229" s="20" t="s">
        <v>228</v>
      </c>
      <c r="E229" s="44">
        <f>23+2</f>
        <v>25</v>
      </c>
      <c r="F229" s="44">
        <v>1</v>
      </c>
      <c r="G229" s="44">
        <f>8+3</f>
        <v>11</v>
      </c>
      <c r="H229" s="44">
        <v>5</v>
      </c>
      <c r="I229" s="44">
        <f t="shared" si="13"/>
        <v>42</v>
      </c>
    </row>
    <row r="230" spans="2:9" ht="20.85" customHeight="1" x14ac:dyDescent="0.25">
      <c r="B230" s="120"/>
      <c r="C230" s="170"/>
      <c r="D230" s="20" t="s">
        <v>229</v>
      </c>
      <c r="E230" s="44">
        <v>3</v>
      </c>
      <c r="F230" s="44">
        <v>0</v>
      </c>
      <c r="G230" s="44">
        <v>3</v>
      </c>
      <c r="H230" s="44">
        <v>2</v>
      </c>
      <c r="I230" s="44">
        <f t="shared" si="13"/>
        <v>8</v>
      </c>
    </row>
    <row r="231" spans="2:9" ht="20.85" customHeight="1" x14ac:dyDescent="0.25">
      <c r="B231" s="120"/>
      <c r="C231" s="170"/>
      <c r="D231" s="20" t="s">
        <v>230</v>
      </c>
      <c r="E231" s="44">
        <v>8</v>
      </c>
      <c r="F231" s="44">
        <v>0</v>
      </c>
      <c r="G231" s="44">
        <v>2</v>
      </c>
      <c r="H231" s="44">
        <v>1</v>
      </c>
      <c r="I231" s="44">
        <f t="shared" si="13"/>
        <v>11</v>
      </c>
    </row>
    <row r="232" spans="2:9" ht="20.85" customHeight="1" x14ac:dyDescent="0.25">
      <c r="B232" s="120"/>
      <c r="C232" s="170"/>
      <c r="D232" s="20" t="s">
        <v>231</v>
      </c>
      <c r="E232" s="44">
        <v>1</v>
      </c>
      <c r="F232" s="44">
        <v>3</v>
      </c>
      <c r="G232" s="44">
        <v>1</v>
      </c>
      <c r="H232" s="44">
        <v>0</v>
      </c>
      <c r="I232" s="44">
        <f t="shared" si="13"/>
        <v>5</v>
      </c>
    </row>
    <row r="233" spans="2:9" ht="20.85" customHeight="1" x14ac:dyDescent="0.25">
      <c r="B233" s="120"/>
      <c r="C233" s="170"/>
      <c r="D233" s="20" t="s">
        <v>232</v>
      </c>
      <c r="E233" s="44">
        <v>4</v>
      </c>
      <c r="F233" s="44">
        <v>2</v>
      </c>
      <c r="G233" s="44">
        <v>3</v>
      </c>
      <c r="H233" s="44">
        <v>0</v>
      </c>
      <c r="I233" s="44">
        <f t="shared" si="13"/>
        <v>9</v>
      </c>
    </row>
    <row r="234" spans="2:9" ht="20.85" customHeight="1" x14ac:dyDescent="0.25">
      <c r="B234" s="120"/>
      <c r="C234" s="170"/>
      <c r="D234" s="20" t="s">
        <v>233</v>
      </c>
      <c r="E234" s="44">
        <v>7</v>
      </c>
      <c r="F234" s="44">
        <v>0</v>
      </c>
      <c r="G234" s="44">
        <v>2</v>
      </c>
      <c r="H234" s="44">
        <v>0</v>
      </c>
      <c r="I234" s="44">
        <f t="shared" si="13"/>
        <v>9</v>
      </c>
    </row>
    <row r="235" spans="2:9" ht="20.85" customHeight="1" x14ac:dyDescent="0.25">
      <c r="B235" s="126" t="s">
        <v>18</v>
      </c>
      <c r="C235" s="127"/>
      <c r="D235" s="127"/>
      <c r="E235" s="45">
        <f>SUM(E219:E234)</f>
        <v>62</v>
      </c>
      <c r="F235" s="45">
        <f t="shared" ref="F235:H235" si="15">SUM(F219:F234)</f>
        <v>20</v>
      </c>
      <c r="G235" s="45">
        <f t="shared" si="15"/>
        <v>42</v>
      </c>
      <c r="H235" s="45">
        <f t="shared" si="15"/>
        <v>10</v>
      </c>
      <c r="I235" s="45">
        <f t="shared" si="13"/>
        <v>134</v>
      </c>
    </row>
    <row r="236" spans="2:9" ht="20.85" customHeight="1" x14ac:dyDescent="0.25">
      <c r="B236" s="159">
        <v>13</v>
      </c>
      <c r="C236" s="160" t="s">
        <v>234</v>
      </c>
      <c r="D236" s="46" t="s">
        <v>117</v>
      </c>
      <c r="E236" s="47">
        <f>8+6</f>
        <v>14</v>
      </c>
      <c r="F236" s="47">
        <v>0</v>
      </c>
      <c r="G236" s="47">
        <v>0</v>
      </c>
      <c r="H236" s="47">
        <v>0</v>
      </c>
      <c r="I236" s="47">
        <f t="shared" si="13"/>
        <v>14</v>
      </c>
    </row>
    <row r="237" spans="2:9" ht="20.85" customHeight="1" x14ac:dyDescent="0.25">
      <c r="B237" s="159"/>
      <c r="C237" s="160"/>
      <c r="D237" s="17" t="s">
        <v>235</v>
      </c>
      <c r="E237" s="47">
        <v>8</v>
      </c>
      <c r="F237" s="47">
        <v>0</v>
      </c>
      <c r="G237" s="47">
        <v>0</v>
      </c>
      <c r="H237" s="47">
        <v>0</v>
      </c>
      <c r="I237" s="47">
        <f t="shared" si="13"/>
        <v>8</v>
      </c>
    </row>
    <row r="238" spans="2:9" ht="20.85" customHeight="1" x14ac:dyDescent="0.25">
      <c r="B238" s="159"/>
      <c r="C238" s="160"/>
      <c r="D238" s="17" t="s">
        <v>236</v>
      </c>
      <c r="E238" s="47">
        <f>18+10+14</f>
        <v>42</v>
      </c>
      <c r="F238" s="47">
        <v>0</v>
      </c>
      <c r="G238" s="47">
        <f>18+6</f>
        <v>24</v>
      </c>
      <c r="H238" s="47">
        <v>0</v>
      </c>
      <c r="I238" s="47">
        <f t="shared" si="13"/>
        <v>66</v>
      </c>
    </row>
    <row r="239" spans="2:9" ht="20.85" customHeight="1" x14ac:dyDescent="0.25">
      <c r="B239" s="159"/>
      <c r="C239" s="160"/>
      <c r="D239" s="48" t="s">
        <v>237</v>
      </c>
      <c r="E239" s="47">
        <f>3+2</f>
        <v>5</v>
      </c>
      <c r="F239" s="47">
        <v>0</v>
      </c>
      <c r="G239" s="47">
        <v>0</v>
      </c>
      <c r="H239" s="47">
        <v>0</v>
      </c>
      <c r="I239" s="47">
        <f t="shared" si="13"/>
        <v>5</v>
      </c>
    </row>
    <row r="240" spans="2:9" ht="20.85" customHeight="1" x14ac:dyDescent="0.25">
      <c r="B240" s="101" t="s">
        <v>18</v>
      </c>
      <c r="C240" s="102"/>
      <c r="D240" s="103"/>
      <c r="E240" s="49">
        <f>SUM(E236:E239)</f>
        <v>69</v>
      </c>
      <c r="F240" s="49">
        <f t="shared" ref="F240:H240" si="16">SUM(F236:F239)</f>
        <v>0</v>
      </c>
      <c r="G240" s="49">
        <f t="shared" si="16"/>
        <v>24</v>
      </c>
      <c r="H240" s="49">
        <f t="shared" si="16"/>
        <v>0</v>
      </c>
      <c r="I240" s="49">
        <f t="shared" si="13"/>
        <v>93</v>
      </c>
    </row>
    <row r="241" spans="2:9" ht="20.85" customHeight="1" x14ac:dyDescent="0.25">
      <c r="B241" s="171">
        <v>14</v>
      </c>
      <c r="C241" s="122" t="s">
        <v>238</v>
      </c>
      <c r="D241" s="50" t="s">
        <v>239</v>
      </c>
      <c r="E241" s="51">
        <f>8+3</f>
        <v>11</v>
      </c>
      <c r="F241" s="51">
        <v>0</v>
      </c>
      <c r="G241" s="51">
        <v>2</v>
      </c>
      <c r="H241" s="51">
        <v>0</v>
      </c>
      <c r="I241" s="51">
        <f t="shared" si="13"/>
        <v>13</v>
      </c>
    </row>
    <row r="242" spans="2:9" ht="24.75" customHeight="1" x14ac:dyDescent="0.25">
      <c r="B242" s="171"/>
      <c r="C242" s="122"/>
      <c r="D242" s="50" t="s">
        <v>240</v>
      </c>
      <c r="E242" s="51">
        <v>5</v>
      </c>
      <c r="F242" s="51">
        <v>0</v>
      </c>
      <c r="G242" s="51">
        <v>0</v>
      </c>
      <c r="H242" s="51">
        <v>0</v>
      </c>
      <c r="I242" s="51">
        <f t="shared" si="13"/>
        <v>5</v>
      </c>
    </row>
    <row r="243" spans="2:9" ht="20.85" customHeight="1" x14ac:dyDescent="0.25">
      <c r="B243" s="171"/>
      <c r="C243" s="122"/>
      <c r="D243" s="50" t="s">
        <v>241</v>
      </c>
      <c r="E243" s="51">
        <v>0</v>
      </c>
      <c r="F243" s="51">
        <v>0</v>
      </c>
      <c r="G243" s="51">
        <v>0</v>
      </c>
      <c r="H243" s="51">
        <v>0</v>
      </c>
      <c r="I243" s="51">
        <f t="shared" si="13"/>
        <v>0</v>
      </c>
    </row>
    <row r="244" spans="2:9" ht="20.85" customHeight="1" x14ac:dyDescent="0.25">
      <c r="B244" s="171"/>
      <c r="C244" s="122"/>
      <c r="D244" s="50" t="s">
        <v>242</v>
      </c>
      <c r="E244" s="51">
        <v>7</v>
      </c>
      <c r="F244" s="51">
        <v>0</v>
      </c>
      <c r="G244" s="51">
        <f>4+3</f>
        <v>7</v>
      </c>
      <c r="H244" s="51">
        <v>0</v>
      </c>
      <c r="I244" s="51">
        <f t="shared" si="13"/>
        <v>14</v>
      </c>
    </row>
    <row r="245" spans="2:9" ht="20.85" customHeight="1" x14ac:dyDescent="0.25">
      <c r="B245" s="171"/>
      <c r="C245" s="122"/>
      <c r="D245" s="50" t="s">
        <v>243</v>
      </c>
      <c r="E245" s="51">
        <f>9+2</f>
        <v>11</v>
      </c>
      <c r="F245" s="51">
        <v>0</v>
      </c>
      <c r="G245" s="51">
        <v>2</v>
      </c>
      <c r="H245" s="51">
        <v>0</v>
      </c>
      <c r="I245" s="51">
        <f t="shared" si="13"/>
        <v>13</v>
      </c>
    </row>
    <row r="246" spans="2:9" ht="20.85" customHeight="1" x14ac:dyDescent="0.25">
      <c r="B246" s="171"/>
      <c r="C246" s="122"/>
      <c r="D246" s="50" t="s">
        <v>244</v>
      </c>
      <c r="E246" s="51">
        <v>2</v>
      </c>
      <c r="F246" s="51">
        <v>0</v>
      </c>
      <c r="G246" s="51">
        <v>0</v>
      </c>
      <c r="H246" s="51">
        <v>0</v>
      </c>
      <c r="I246" s="51">
        <f t="shared" si="13"/>
        <v>2</v>
      </c>
    </row>
    <row r="247" spans="2:9" ht="20.85" customHeight="1" x14ac:dyDescent="0.25">
      <c r="B247" s="171"/>
      <c r="C247" s="122"/>
      <c r="D247" s="50" t="s">
        <v>245</v>
      </c>
      <c r="E247" s="51">
        <f>11+3</f>
        <v>14</v>
      </c>
      <c r="F247" s="51">
        <v>0</v>
      </c>
      <c r="G247" s="51">
        <v>0</v>
      </c>
      <c r="H247" s="51">
        <v>0</v>
      </c>
      <c r="I247" s="51">
        <f t="shared" si="13"/>
        <v>14</v>
      </c>
    </row>
    <row r="248" spans="2:9" ht="20.85" customHeight="1" x14ac:dyDescent="0.25">
      <c r="B248" s="171"/>
      <c r="C248" s="122"/>
      <c r="D248" s="50" t="s">
        <v>246</v>
      </c>
      <c r="E248" s="51">
        <v>12</v>
      </c>
      <c r="F248" s="51">
        <v>0</v>
      </c>
      <c r="G248" s="51">
        <v>1</v>
      </c>
      <c r="H248" s="51">
        <v>0</v>
      </c>
      <c r="I248" s="51">
        <f t="shared" si="13"/>
        <v>13</v>
      </c>
    </row>
    <row r="249" spans="2:9" ht="20.85" customHeight="1" x14ac:dyDescent="0.25">
      <c r="B249" s="171"/>
      <c r="C249" s="122"/>
      <c r="D249" s="50" t="s">
        <v>247</v>
      </c>
      <c r="E249" s="51">
        <f>9+7</f>
        <v>16</v>
      </c>
      <c r="F249" s="51">
        <v>0</v>
      </c>
      <c r="G249" s="51">
        <f>18+9</f>
        <v>27</v>
      </c>
      <c r="H249" s="51">
        <v>0</v>
      </c>
      <c r="I249" s="51">
        <f t="shared" si="13"/>
        <v>43</v>
      </c>
    </row>
    <row r="250" spans="2:9" ht="20.85" customHeight="1" x14ac:dyDescent="0.25">
      <c r="B250" s="171"/>
      <c r="C250" s="122"/>
      <c r="D250" s="50" t="s">
        <v>248</v>
      </c>
      <c r="E250" s="51">
        <v>4</v>
      </c>
      <c r="F250" s="51">
        <v>0</v>
      </c>
      <c r="G250" s="51">
        <v>10</v>
      </c>
      <c r="H250" s="51">
        <v>0</v>
      </c>
      <c r="I250" s="51">
        <f t="shared" si="13"/>
        <v>14</v>
      </c>
    </row>
    <row r="251" spans="2:9" ht="20.85" customHeight="1" x14ac:dyDescent="0.25">
      <c r="B251" s="171"/>
      <c r="C251" s="122"/>
      <c r="D251" s="50" t="s">
        <v>284</v>
      </c>
      <c r="E251" s="51">
        <v>0</v>
      </c>
      <c r="F251" s="51">
        <v>0</v>
      </c>
      <c r="G251" s="51">
        <v>3</v>
      </c>
      <c r="H251" s="51">
        <v>0</v>
      </c>
      <c r="I251" s="51">
        <f t="shared" si="13"/>
        <v>3</v>
      </c>
    </row>
    <row r="252" spans="2:9" ht="20.85" customHeight="1" x14ac:dyDescent="0.25">
      <c r="B252" s="171"/>
      <c r="C252" s="122"/>
      <c r="D252" s="50" t="s">
        <v>249</v>
      </c>
      <c r="E252" s="51">
        <v>0</v>
      </c>
      <c r="F252" s="51">
        <v>0</v>
      </c>
      <c r="G252" s="51">
        <v>4</v>
      </c>
      <c r="H252" s="51">
        <v>0</v>
      </c>
      <c r="I252" s="51">
        <f t="shared" si="13"/>
        <v>4</v>
      </c>
    </row>
    <row r="253" spans="2:9" ht="20.85" customHeight="1" x14ac:dyDescent="0.25">
      <c r="B253" s="171"/>
      <c r="C253" s="122"/>
      <c r="D253" s="50" t="s">
        <v>250</v>
      </c>
      <c r="E253" s="51">
        <f>6+4</f>
        <v>10</v>
      </c>
      <c r="F253" s="51">
        <v>0</v>
      </c>
      <c r="G253" s="51">
        <v>1</v>
      </c>
      <c r="H253" s="51">
        <v>0</v>
      </c>
      <c r="I253" s="51">
        <f t="shared" si="13"/>
        <v>11</v>
      </c>
    </row>
    <row r="254" spans="2:9" ht="20.85" customHeight="1" x14ac:dyDescent="0.25">
      <c r="B254" s="123" t="s">
        <v>18</v>
      </c>
      <c r="C254" s="124"/>
      <c r="D254" s="125"/>
      <c r="E254" s="52">
        <f>SUM(E241:E253)</f>
        <v>92</v>
      </c>
      <c r="F254" s="52">
        <f t="shared" ref="F254:H254" si="17">SUM(F241:F253)</f>
        <v>0</v>
      </c>
      <c r="G254" s="52">
        <f t="shared" si="17"/>
        <v>57</v>
      </c>
      <c r="H254" s="52">
        <f t="shared" si="17"/>
        <v>0</v>
      </c>
      <c r="I254" s="52">
        <f t="shared" si="13"/>
        <v>149</v>
      </c>
    </row>
    <row r="255" spans="2:9" ht="20.85" customHeight="1" x14ac:dyDescent="0.25">
      <c r="B255" s="155">
        <v>15</v>
      </c>
      <c r="C255" s="156" t="s">
        <v>251</v>
      </c>
      <c r="D255" s="23" t="s">
        <v>252</v>
      </c>
      <c r="E255" s="53">
        <v>8</v>
      </c>
      <c r="F255" s="53">
        <v>0</v>
      </c>
      <c r="G255" s="53">
        <v>1</v>
      </c>
      <c r="H255" s="53">
        <v>3</v>
      </c>
      <c r="I255" s="53">
        <f t="shared" si="13"/>
        <v>12</v>
      </c>
    </row>
    <row r="256" spans="2:9" ht="20.85" customHeight="1" x14ac:dyDescent="0.25">
      <c r="B256" s="155"/>
      <c r="C256" s="156"/>
      <c r="D256" s="23" t="s">
        <v>253</v>
      </c>
      <c r="E256" s="53">
        <v>4</v>
      </c>
      <c r="F256" s="53">
        <v>0</v>
      </c>
      <c r="G256" s="53">
        <v>1</v>
      </c>
      <c r="H256" s="53">
        <v>0</v>
      </c>
      <c r="I256" s="53">
        <f t="shared" si="13"/>
        <v>5</v>
      </c>
    </row>
    <row r="257" spans="2:9" ht="20.85" customHeight="1" x14ac:dyDescent="0.25">
      <c r="B257" s="155"/>
      <c r="C257" s="156"/>
      <c r="D257" s="23" t="s">
        <v>254</v>
      </c>
      <c r="E257" s="53">
        <v>0</v>
      </c>
      <c r="F257" s="53">
        <v>0</v>
      </c>
      <c r="G257" s="53">
        <v>0</v>
      </c>
      <c r="H257" s="53">
        <v>0</v>
      </c>
      <c r="I257" s="53">
        <f t="shared" si="13"/>
        <v>0</v>
      </c>
    </row>
    <row r="258" spans="2:9" ht="20.85" customHeight="1" x14ac:dyDescent="0.25">
      <c r="B258" s="155"/>
      <c r="C258" s="156"/>
      <c r="D258" s="23" t="s">
        <v>255</v>
      </c>
      <c r="E258" s="53">
        <f>19+3</f>
        <v>22</v>
      </c>
      <c r="F258" s="53">
        <v>0</v>
      </c>
      <c r="G258" s="53">
        <v>5</v>
      </c>
      <c r="H258" s="53">
        <v>0</v>
      </c>
      <c r="I258" s="53">
        <f t="shared" si="13"/>
        <v>27</v>
      </c>
    </row>
    <row r="259" spans="2:9" ht="20.85" customHeight="1" x14ac:dyDescent="0.25">
      <c r="B259" s="155"/>
      <c r="C259" s="156"/>
      <c r="D259" s="23" t="s">
        <v>256</v>
      </c>
      <c r="E259" s="53">
        <v>11</v>
      </c>
      <c r="F259" s="53">
        <v>0</v>
      </c>
      <c r="G259" s="53">
        <v>1</v>
      </c>
      <c r="H259" s="53">
        <v>0</v>
      </c>
      <c r="I259" s="53">
        <f t="shared" si="13"/>
        <v>12</v>
      </c>
    </row>
    <row r="260" spans="2:9" ht="20.85" customHeight="1" x14ac:dyDescent="0.25">
      <c r="B260" s="155"/>
      <c r="C260" s="156"/>
      <c r="D260" s="23" t="s">
        <v>257</v>
      </c>
      <c r="E260" s="53">
        <v>2</v>
      </c>
      <c r="F260" s="53">
        <v>0</v>
      </c>
      <c r="G260" s="53">
        <v>0</v>
      </c>
      <c r="H260" s="53">
        <v>3</v>
      </c>
      <c r="I260" s="53">
        <f t="shared" si="13"/>
        <v>5</v>
      </c>
    </row>
    <row r="261" spans="2:9" ht="20.85" customHeight="1" x14ac:dyDescent="0.25">
      <c r="B261" s="155"/>
      <c r="C261" s="156"/>
      <c r="D261" s="23" t="s">
        <v>258</v>
      </c>
      <c r="E261" s="53">
        <v>4</v>
      </c>
      <c r="F261" s="53">
        <v>0</v>
      </c>
      <c r="G261" s="53">
        <v>0</v>
      </c>
      <c r="H261" s="53">
        <v>0</v>
      </c>
      <c r="I261" s="53">
        <f t="shared" si="13"/>
        <v>4</v>
      </c>
    </row>
    <row r="262" spans="2:9" ht="20.85" customHeight="1" x14ac:dyDescent="0.25">
      <c r="B262" s="155"/>
      <c r="C262" s="156"/>
      <c r="D262" s="23" t="s">
        <v>259</v>
      </c>
      <c r="E262" s="53">
        <f>10+22</f>
        <v>32</v>
      </c>
      <c r="F262" s="53">
        <v>0</v>
      </c>
      <c r="G262" s="53">
        <v>2</v>
      </c>
      <c r="H262" s="53">
        <v>0</v>
      </c>
      <c r="I262" s="53">
        <f t="shared" si="13"/>
        <v>34</v>
      </c>
    </row>
    <row r="263" spans="2:9" ht="20.85" customHeight="1" x14ac:dyDescent="0.25">
      <c r="B263" s="88" t="s">
        <v>18</v>
      </c>
      <c r="C263" s="89"/>
      <c r="D263" s="90"/>
      <c r="E263" s="6">
        <f>SUM(E255:E262)</f>
        <v>83</v>
      </c>
      <c r="F263" s="6">
        <f t="shared" ref="F263:H263" si="18">SUM(F255:F262)</f>
        <v>0</v>
      </c>
      <c r="G263" s="6">
        <f t="shared" si="18"/>
        <v>10</v>
      </c>
      <c r="H263" s="6">
        <f t="shared" si="18"/>
        <v>6</v>
      </c>
      <c r="I263" s="6">
        <f t="shared" si="13"/>
        <v>99</v>
      </c>
    </row>
    <row r="264" spans="2:9" ht="27" customHeight="1" x14ac:dyDescent="0.25">
      <c r="B264" s="154">
        <v>16</v>
      </c>
      <c r="C264" s="157" t="s">
        <v>260</v>
      </c>
      <c r="D264" s="32" t="s">
        <v>261</v>
      </c>
      <c r="E264" s="31">
        <v>0</v>
      </c>
      <c r="F264" s="31">
        <v>0</v>
      </c>
      <c r="G264" s="31">
        <v>8</v>
      </c>
      <c r="H264" s="31">
        <v>0</v>
      </c>
      <c r="I264" s="31">
        <f t="shared" si="13"/>
        <v>8</v>
      </c>
    </row>
    <row r="265" spans="2:9" ht="20.85" customHeight="1" x14ac:dyDescent="0.25">
      <c r="B265" s="128"/>
      <c r="C265" s="158"/>
      <c r="D265" s="32" t="s">
        <v>262</v>
      </c>
      <c r="E265" s="31">
        <v>12</v>
      </c>
      <c r="F265" s="31">
        <v>0</v>
      </c>
      <c r="G265" s="31">
        <v>0</v>
      </c>
      <c r="H265" s="31">
        <v>0</v>
      </c>
      <c r="I265" s="31">
        <f t="shared" si="13"/>
        <v>12</v>
      </c>
    </row>
    <row r="266" spans="2:9" ht="20.85" customHeight="1" x14ac:dyDescent="0.25">
      <c r="B266" s="128"/>
      <c r="C266" s="158"/>
      <c r="D266" s="32" t="s">
        <v>263</v>
      </c>
      <c r="E266" s="31">
        <v>18</v>
      </c>
      <c r="F266" s="31">
        <v>0</v>
      </c>
      <c r="G266" s="31">
        <v>0</v>
      </c>
      <c r="H266" s="31">
        <v>0</v>
      </c>
      <c r="I266" s="31">
        <f t="shared" si="13"/>
        <v>18</v>
      </c>
    </row>
    <row r="267" spans="2:9" ht="20.85" customHeight="1" x14ac:dyDescent="0.25">
      <c r="B267" s="151" t="s">
        <v>18</v>
      </c>
      <c r="C267" s="152"/>
      <c r="D267" s="153"/>
      <c r="E267" s="34">
        <f>SUM(E264:E266)</f>
        <v>30</v>
      </c>
      <c r="F267" s="34">
        <f t="shared" ref="F267:H267" si="19">SUM(F264:F266)</f>
        <v>0</v>
      </c>
      <c r="G267" s="34">
        <f t="shared" si="19"/>
        <v>8</v>
      </c>
      <c r="H267" s="34">
        <f t="shared" si="19"/>
        <v>0</v>
      </c>
      <c r="I267" s="34">
        <f t="shared" ref="I267:I274" si="20">+H267+G267+F267+E267</f>
        <v>38</v>
      </c>
    </row>
    <row r="268" spans="2:9" ht="20.85" customHeight="1" x14ac:dyDescent="0.25">
      <c r="B268" s="144">
        <v>17</v>
      </c>
      <c r="C268" s="145" t="s">
        <v>264</v>
      </c>
      <c r="D268" s="37" t="s">
        <v>265</v>
      </c>
      <c r="E268" s="54">
        <v>0</v>
      </c>
      <c r="F268" s="54">
        <v>0</v>
      </c>
      <c r="G268" s="54">
        <v>1</v>
      </c>
      <c r="H268" s="54">
        <v>0</v>
      </c>
      <c r="I268" s="54">
        <f t="shared" si="20"/>
        <v>1</v>
      </c>
    </row>
    <row r="269" spans="2:9" ht="20.85" customHeight="1" x14ac:dyDescent="0.25">
      <c r="B269" s="144"/>
      <c r="C269" s="145"/>
      <c r="D269" s="37" t="s">
        <v>266</v>
      </c>
      <c r="E269" s="54">
        <v>3</v>
      </c>
      <c r="F269" s="54">
        <v>0</v>
      </c>
      <c r="G269" s="54">
        <v>2</v>
      </c>
      <c r="H269" s="54">
        <v>0</v>
      </c>
      <c r="I269" s="54">
        <f t="shared" si="20"/>
        <v>5</v>
      </c>
    </row>
    <row r="270" spans="2:9" ht="20.85" customHeight="1" x14ac:dyDescent="0.25">
      <c r="B270" s="144"/>
      <c r="C270" s="145"/>
      <c r="D270" s="37" t="s">
        <v>267</v>
      </c>
      <c r="E270" s="54">
        <v>0</v>
      </c>
      <c r="F270" s="54">
        <v>0</v>
      </c>
      <c r="G270" s="54">
        <v>1</v>
      </c>
      <c r="H270" s="54">
        <v>0</v>
      </c>
      <c r="I270" s="54">
        <f t="shared" si="20"/>
        <v>1</v>
      </c>
    </row>
    <row r="271" spans="2:9" ht="32.25" customHeight="1" x14ac:dyDescent="0.25">
      <c r="B271" s="144"/>
      <c r="C271" s="145"/>
      <c r="D271" s="38" t="s">
        <v>268</v>
      </c>
      <c r="E271" s="54">
        <v>7</v>
      </c>
      <c r="F271" s="54">
        <v>0</v>
      </c>
      <c r="G271" s="54">
        <v>2</v>
      </c>
      <c r="H271" s="54">
        <v>0</v>
      </c>
      <c r="I271" s="54">
        <f t="shared" si="20"/>
        <v>9</v>
      </c>
    </row>
    <row r="272" spans="2:9" ht="20.85" customHeight="1" x14ac:dyDescent="0.25">
      <c r="B272" s="137" t="s">
        <v>18</v>
      </c>
      <c r="C272" s="138"/>
      <c r="D272" s="139"/>
      <c r="E272" s="39">
        <f>SUM(E268:E271)</f>
        <v>10</v>
      </c>
      <c r="F272" s="39">
        <f t="shared" ref="F272:H272" si="21">SUM(F268:F271)</f>
        <v>0</v>
      </c>
      <c r="G272" s="39">
        <f t="shared" si="21"/>
        <v>6</v>
      </c>
      <c r="H272" s="39">
        <f t="shared" si="21"/>
        <v>0</v>
      </c>
      <c r="I272" s="39">
        <f t="shared" si="20"/>
        <v>16</v>
      </c>
    </row>
    <row r="273" spans="1:10" ht="20.85" customHeight="1" x14ac:dyDescent="0.25">
      <c r="B273" s="55">
        <v>18</v>
      </c>
      <c r="C273" s="56" t="s">
        <v>269</v>
      </c>
      <c r="D273" s="57" t="s">
        <v>270</v>
      </c>
      <c r="E273" s="58">
        <v>17</v>
      </c>
      <c r="F273" s="58">
        <v>0</v>
      </c>
      <c r="G273" s="58">
        <v>0</v>
      </c>
      <c r="H273" s="58">
        <v>0</v>
      </c>
      <c r="I273" s="58">
        <f t="shared" si="20"/>
        <v>17</v>
      </c>
    </row>
    <row r="274" spans="1:10" ht="20.85" customHeight="1" x14ac:dyDescent="0.25">
      <c r="B274" s="146" t="s">
        <v>18</v>
      </c>
      <c r="C274" s="147"/>
      <c r="D274" s="148"/>
      <c r="E274" s="59">
        <f>SUM(E273)</f>
        <v>17</v>
      </c>
      <c r="F274" s="59">
        <f t="shared" ref="F274:H274" si="22">SUM(F273)</f>
        <v>0</v>
      </c>
      <c r="G274" s="59">
        <f t="shared" si="22"/>
        <v>0</v>
      </c>
      <c r="H274" s="59">
        <f t="shared" si="22"/>
        <v>0</v>
      </c>
      <c r="I274" s="59">
        <f t="shared" si="20"/>
        <v>17</v>
      </c>
    </row>
    <row r="275" spans="1:10" ht="28.35" customHeight="1" x14ac:dyDescent="0.25">
      <c r="B275" s="149" t="s">
        <v>271</v>
      </c>
      <c r="C275" s="150"/>
      <c r="D275" s="150"/>
      <c r="E275" s="60">
        <f>SUM(E274,E272,E267,E263,E254,E240,E235,E218,E198,E175,E157,E146,E115,E103,E80,E61,E40,E19)</f>
        <v>3213</v>
      </c>
      <c r="F275" s="60">
        <f t="shared" ref="F275:H275" si="23">SUM(F274,F272,F267,F263,F254,F240,F235,F218,F198,F175,F157,F146,F115,F103,F80,F61,F40,F19)</f>
        <v>464</v>
      </c>
      <c r="G275" s="60">
        <f t="shared" si="23"/>
        <v>637</v>
      </c>
      <c r="H275" s="60">
        <f t="shared" si="23"/>
        <v>149</v>
      </c>
      <c r="I275" s="60">
        <f>+H275+G275+F275+E275</f>
        <v>4463</v>
      </c>
    </row>
    <row r="276" spans="1:10" s="62" customFormat="1" x14ac:dyDescent="0.3">
      <c r="B276" s="61"/>
    </row>
    <row r="277" spans="1:10" x14ac:dyDescent="0.3">
      <c r="C277" s="140" t="s">
        <v>272</v>
      </c>
      <c r="D277" s="140"/>
      <c r="E277" s="140"/>
      <c r="F277" s="141"/>
      <c r="G277" s="67"/>
    </row>
    <row r="278" spans="1:10" ht="28.35" customHeight="1" x14ac:dyDescent="0.3">
      <c r="C278" s="142" t="s">
        <v>273</v>
      </c>
      <c r="D278" s="142"/>
      <c r="E278" s="142"/>
      <c r="F278" s="66">
        <f>+E275+G275</f>
        <v>3850</v>
      </c>
      <c r="G278" s="64" t="s">
        <v>274</v>
      </c>
      <c r="H278" s="65">
        <f>+(F278*100%)/F280</f>
        <v>0.86264844275151242</v>
      </c>
    </row>
    <row r="279" spans="1:10" ht="28.35" customHeight="1" x14ac:dyDescent="0.3">
      <c r="C279" s="142" t="s">
        <v>279</v>
      </c>
      <c r="D279" s="142"/>
      <c r="E279" s="142"/>
      <c r="F279" s="66">
        <f>+F275+H275</f>
        <v>613</v>
      </c>
      <c r="G279" s="64" t="s">
        <v>274</v>
      </c>
      <c r="H279" s="65">
        <f>+F279*100%/F280</f>
        <v>0.13735155724848758</v>
      </c>
    </row>
    <row r="280" spans="1:10" ht="28.35" customHeight="1" x14ac:dyDescent="0.3">
      <c r="C280" s="143" t="s">
        <v>18</v>
      </c>
      <c r="D280" s="143"/>
      <c r="E280" s="143"/>
      <c r="F280" s="66">
        <f>+F279+F278</f>
        <v>4463</v>
      </c>
      <c r="G280" s="64" t="s">
        <v>274</v>
      </c>
      <c r="H280" s="65">
        <f>SUM(H278:H279)</f>
        <v>1</v>
      </c>
    </row>
    <row r="281" spans="1:10" ht="28.35" customHeight="1" x14ac:dyDescent="0.3"/>
    <row r="282" spans="1:10" ht="28.35" customHeight="1" x14ac:dyDescent="0.25">
      <c r="A282" s="134" t="s">
        <v>282</v>
      </c>
      <c r="B282" s="135"/>
      <c r="C282" s="135"/>
      <c r="D282" s="135"/>
      <c r="E282" s="135"/>
      <c r="F282" s="135"/>
      <c r="G282" s="135"/>
      <c r="H282" s="135"/>
      <c r="I282" s="135"/>
      <c r="J282" s="136"/>
    </row>
    <row r="283" spans="1:10" ht="45.75" customHeight="1" x14ac:dyDescent="0.25">
      <c r="A283" s="68" t="s">
        <v>280</v>
      </c>
      <c r="B283" s="69"/>
      <c r="C283" s="69"/>
      <c r="D283" s="69"/>
      <c r="E283" s="69"/>
      <c r="F283" s="69"/>
      <c r="G283" s="69"/>
      <c r="H283" s="69"/>
      <c r="I283" s="69"/>
      <c r="J283" s="70"/>
    </row>
    <row r="284" spans="1:10" ht="94.5" customHeight="1" x14ac:dyDescent="0.25">
      <c r="A284" s="71" t="s">
        <v>281</v>
      </c>
      <c r="B284" s="72"/>
      <c r="C284" s="72"/>
      <c r="D284" s="72"/>
      <c r="E284" s="72"/>
      <c r="F284" s="72"/>
      <c r="G284" s="72"/>
      <c r="H284" s="72"/>
      <c r="I284" s="72"/>
      <c r="J284" s="73"/>
    </row>
  </sheetData>
  <autoFilter ref="E7:I280"/>
  <mergeCells count="71">
    <mergeCell ref="C264:C266"/>
    <mergeCell ref="B236:B239"/>
    <mergeCell ref="C236:C239"/>
    <mergeCell ref="B147:B156"/>
    <mergeCell ref="C147:C156"/>
    <mergeCell ref="C158:C174"/>
    <mergeCell ref="B175:D175"/>
    <mergeCell ref="B176:B197"/>
    <mergeCell ref="B199:B217"/>
    <mergeCell ref="C199:C217"/>
    <mergeCell ref="B218:D218"/>
    <mergeCell ref="B219:B234"/>
    <mergeCell ref="C219:C234"/>
    <mergeCell ref="C176:C197"/>
    <mergeCell ref="B240:D240"/>
    <mergeCell ref="B241:B253"/>
    <mergeCell ref="A282:J282"/>
    <mergeCell ref="B198:D198"/>
    <mergeCell ref="C277:F277"/>
    <mergeCell ref="C278:E278"/>
    <mergeCell ref="C279:E279"/>
    <mergeCell ref="C280:E280"/>
    <mergeCell ref="B268:B271"/>
    <mergeCell ref="C268:C271"/>
    <mergeCell ref="B272:D272"/>
    <mergeCell ref="B274:D274"/>
    <mergeCell ref="B275:D275"/>
    <mergeCell ref="B267:D267"/>
    <mergeCell ref="B264:B266"/>
    <mergeCell ref="B255:B262"/>
    <mergeCell ref="C255:C262"/>
    <mergeCell ref="B263:D263"/>
    <mergeCell ref="B104:B114"/>
    <mergeCell ref="C104:C114"/>
    <mergeCell ref="C241:C253"/>
    <mergeCell ref="B254:D254"/>
    <mergeCell ref="B235:D235"/>
    <mergeCell ref="B158:B174"/>
    <mergeCell ref="B157:D157"/>
    <mergeCell ref="B116:B145"/>
    <mergeCell ref="B115:D115"/>
    <mergeCell ref="B81:B102"/>
    <mergeCell ref="C81:C102"/>
    <mergeCell ref="B103:D103"/>
    <mergeCell ref="A3:J3"/>
    <mergeCell ref="B41:B60"/>
    <mergeCell ref="C41:C60"/>
    <mergeCell ref="B61:D61"/>
    <mergeCell ref="B62:B79"/>
    <mergeCell ref="C62:C79"/>
    <mergeCell ref="C8:C18"/>
    <mergeCell ref="B19:D19"/>
    <mergeCell ref="B20:B39"/>
    <mergeCell ref="C20:C39"/>
    <mergeCell ref="B8:B18"/>
    <mergeCell ref="A283:J283"/>
    <mergeCell ref="A284:J284"/>
    <mergeCell ref="B1:I1"/>
    <mergeCell ref="B6:B7"/>
    <mergeCell ref="C6:C7"/>
    <mergeCell ref="D6:D7"/>
    <mergeCell ref="E6:F6"/>
    <mergeCell ref="I6:I7"/>
    <mergeCell ref="G6:H6"/>
    <mergeCell ref="C116:C145"/>
    <mergeCell ref="B146:D146"/>
    <mergeCell ref="A2:J2"/>
    <mergeCell ref="A4:J4"/>
    <mergeCell ref="A5:J5"/>
    <mergeCell ref="B40:D40"/>
    <mergeCell ref="B80:D80"/>
  </mergeCells>
  <pageMargins left="0.5932291666666667" right="0.27559055118110237" top="0.17" bottom="0.83" header="0.23622047244094491" footer="0.42"/>
  <pageSetup scale="85" orientation="portrait" r:id="rId1"/>
  <headerFooter>
    <oddFooter>&amp;C&amp;8Unidad de Control y Seguimiento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 POR DISTRITO</vt:lpstr>
      <vt:lpstr>Hoja1</vt:lpstr>
      <vt:lpstr>'RESUMEN POR DISTRITO'!Títulos_a_imprimir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</dc:creator>
  <cp:lastModifiedBy>DELL</cp:lastModifiedBy>
  <cp:lastPrinted>2015-07-08T14:45:13Z</cp:lastPrinted>
  <dcterms:created xsi:type="dcterms:W3CDTF">2014-01-07T12:52:27Z</dcterms:created>
  <dcterms:modified xsi:type="dcterms:W3CDTF">2015-07-09T17:19:00Z</dcterms:modified>
</cp:coreProperties>
</file>